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lculators\Mortgage Refinance Calculator\FPI\"/>
    </mc:Choice>
  </mc:AlternateContent>
  <bookViews>
    <workbookView xWindow="0" yWindow="0" windowWidth="7476" windowHeight="4068"/>
  </bookViews>
  <sheets>
    <sheet name="Refinance Calculator" sheetId="2" r:id="rId1"/>
    <sheet name="Summary" sheetId="1" state="hidden" r:id="rId2"/>
  </sheets>
  <definedNames>
    <definedName name="INT">Summary!$G$2:INDEX(Summary!$G$2:$G$361,COUNT(Summary!$E$2:$E$361))</definedName>
    <definedName name="LB">Summary!$I$2:INDEX(Summary!$I$2:$I$361,COUNT(Summary!$E$2:$E$361))</definedName>
    <definedName name="_xlnm.Print_Area" localSheetId="0">'Refinance Calculator'!$A:$I</definedName>
    <definedName name="_xlnm.Print_Titles" localSheetId="0">'Refinance Calculator'!$42:$42</definedName>
    <definedName name="PV">Summary!$F$2:INDEX(Summary!$F$2:$F$361,COUNT(Summary!$E$2:$E$361))</definedName>
    <definedName name="XPAY">Summary!$H$2:INDEX(Summary!$H$2:$H$361,COUNT(Summary!$E$2:$E$361))</definedName>
    <definedName name="YR">Summary!$E$2:INDEX(Summary!$E$2:$E$361,COUNT(Summary!$E$2:$E$361))</definedName>
  </definedNames>
  <calcPr calcId="162913"/>
</workbook>
</file>

<file path=xl/calcChain.xml><?xml version="1.0" encoding="utf-8"?>
<calcChain xmlns="http://schemas.openxmlformats.org/spreadsheetml/2006/main">
  <c r="D21" i="2" l="1"/>
  <c r="D22" i="2"/>
  <c r="D23" i="2"/>
  <c r="D25" i="2" l="1"/>
  <c r="E14" i="2" l="1"/>
  <c r="E17" i="2" s="1"/>
  <c r="F14" i="2" l="1"/>
  <c r="G17" i="2" s="1"/>
  <c r="E13" i="2"/>
  <c r="F17" i="2" l="1"/>
  <c r="F13" i="2"/>
  <c r="F16" i="2" s="1"/>
  <c r="F15" i="2" s="1"/>
  <c r="E16" i="2"/>
  <c r="E15" i="2"/>
  <c r="G14" i="2"/>
  <c r="G16" i="2" l="1"/>
  <c r="G13" i="2"/>
  <c r="G15" i="2"/>
  <c r="B8" i="1" l="1"/>
  <c r="E2" i="1" s="1"/>
  <c r="B7" i="1"/>
  <c r="B6" i="1"/>
  <c r="B5" i="1"/>
  <c r="B4" i="1"/>
  <c r="B3" i="1"/>
  <c r="H22" i="2" l="1"/>
  <c r="C7" i="1"/>
  <c r="B9" i="1"/>
  <c r="E3" i="1" s="1"/>
  <c r="E4" i="1" s="1"/>
  <c r="E5" i="1" s="1"/>
  <c r="E6" i="1" s="1"/>
  <c r="E7" i="1" s="1"/>
  <c r="H21" i="2" l="1"/>
  <c r="B44" i="2"/>
  <c r="E8" i="1"/>
  <c r="F44" i="2" l="1"/>
  <c r="D44" i="2"/>
  <c r="C44" i="2"/>
  <c r="E9" i="1"/>
  <c r="E44" i="2" l="1"/>
  <c r="H44" i="2" s="1"/>
  <c r="B45" i="2" s="1"/>
  <c r="E10" i="1"/>
  <c r="F45" i="2" l="1"/>
  <c r="E11" i="1"/>
  <c r="D45" i="2"/>
  <c r="C45" i="2"/>
  <c r="E45" i="2" l="1"/>
  <c r="E12" i="1"/>
  <c r="H45" i="2" l="1"/>
  <c r="B46" i="2" s="1"/>
  <c r="E13" i="1"/>
  <c r="D46" i="2" l="1"/>
  <c r="F46" i="2"/>
  <c r="C46" i="2"/>
  <c r="E14" i="1"/>
  <c r="E46" i="2" l="1"/>
  <c r="H46" i="2" s="1"/>
  <c r="B47" i="2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l="1"/>
  <c r="F47" i="2"/>
  <c r="D47" i="2"/>
  <c r="C47" i="2"/>
  <c r="E26" i="1" l="1"/>
  <c r="E47" i="2"/>
  <c r="H47" i="2" s="1"/>
  <c r="B48" i="2" s="1"/>
  <c r="E27" i="1" l="1"/>
  <c r="D48" i="2"/>
  <c r="F48" i="2"/>
  <c r="C48" i="2"/>
  <c r="E28" i="1" l="1"/>
  <c r="E48" i="2"/>
  <c r="H48" i="2" s="1"/>
  <c r="B49" i="2" s="1"/>
  <c r="E29" i="1" l="1"/>
  <c r="F49" i="2"/>
  <c r="D49" i="2"/>
  <c r="C49" i="2"/>
  <c r="E30" i="1" l="1"/>
  <c r="E49" i="2"/>
  <c r="H49" i="2" s="1"/>
  <c r="B50" i="2" s="1"/>
  <c r="E31" i="1" l="1"/>
  <c r="D50" i="2"/>
  <c r="F50" i="2"/>
  <c r="C50" i="2"/>
  <c r="E32" i="1" l="1"/>
  <c r="E50" i="2"/>
  <c r="H50" i="2" s="1"/>
  <c r="B51" i="2" s="1"/>
  <c r="E33" i="1" l="1"/>
  <c r="F51" i="2"/>
  <c r="D51" i="2"/>
  <c r="C51" i="2"/>
  <c r="E34" i="1" l="1"/>
  <c r="E51" i="2"/>
  <c r="H51" i="2" s="1"/>
  <c r="B52" i="2" s="1"/>
  <c r="E35" i="1" l="1"/>
  <c r="F52" i="2"/>
  <c r="D52" i="2"/>
  <c r="C52" i="2"/>
  <c r="E36" i="1" l="1"/>
  <c r="E52" i="2"/>
  <c r="H52" i="2" s="1"/>
  <c r="B53" i="2" s="1"/>
  <c r="E37" i="1" l="1"/>
  <c r="F53" i="2"/>
  <c r="D53" i="2"/>
  <c r="C53" i="2"/>
  <c r="E38" i="1" l="1"/>
  <c r="E53" i="2"/>
  <c r="H53" i="2" s="1"/>
  <c r="B54" i="2" s="1"/>
  <c r="D54" i="2" s="1"/>
  <c r="E39" i="1" l="1"/>
  <c r="C54" i="2"/>
  <c r="F54" i="2"/>
  <c r="E54" i="2" s="1"/>
  <c r="H54" i="2" s="1"/>
  <c r="B55" i="2" s="1"/>
  <c r="F55" i="2" s="1"/>
  <c r="E40" i="1" l="1"/>
  <c r="C55" i="2"/>
  <c r="D55" i="2"/>
  <c r="E55" i="2" s="1"/>
  <c r="H55" i="2" s="1"/>
  <c r="B56" i="2" s="1"/>
  <c r="E41" i="1" l="1"/>
  <c r="D56" i="2"/>
  <c r="C56" i="2"/>
  <c r="F56" i="2"/>
  <c r="E42" i="1" l="1"/>
  <c r="E56" i="2"/>
  <c r="H56" i="2" s="1"/>
  <c r="B57" i="2" s="1"/>
  <c r="D57" i="2" s="1"/>
  <c r="E43" i="1" l="1"/>
  <c r="F57" i="2"/>
  <c r="E57" i="2" s="1"/>
  <c r="H57" i="2" s="1"/>
  <c r="B58" i="2" s="1"/>
  <c r="F58" i="2" s="1"/>
  <c r="C57" i="2"/>
  <c r="E44" i="1" l="1"/>
  <c r="C58" i="2"/>
  <c r="D58" i="2"/>
  <c r="E58" i="2" s="1"/>
  <c r="H58" i="2" s="1"/>
  <c r="B59" i="2" s="1"/>
  <c r="F59" i="2" s="1"/>
  <c r="E45" i="1" l="1"/>
  <c r="D59" i="2"/>
  <c r="E59" i="2" s="1"/>
  <c r="H59" i="2" s="1"/>
  <c r="B60" i="2" s="1"/>
  <c r="D60" i="2" s="1"/>
  <c r="C59" i="2"/>
  <c r="E46" i="1" l="1"/>
  <c r="C60" i="2"/>
  <c r="F60" i="2"/>
  <c r="E60" i="2" s="1"/>
  <c r="H60" i="2" s="1"/>
  <c r="B61" i="2" s="1"/>
  <c r="F61" i="2" s="1"/>
  <c r="E47" i="1" l="1"/>
  <c r="D61" i="2"/>
  <c r="E61" i="2" s="1"/>
  <c r="H61" i="2" s="1"/>
  <c r="B62" i="2" s="1"/>
  <c r="F62" i="2" s="1"/>
  <c r="C61" i="2"/>
  <c r="E48" i="1" l="1"/>
  <c r="C62" i="2"/>
  <c r="D62" i="2"/>
  <c r="E62" i="2" s="1"/>
  <c r="H62" i="2" s="1"/>
  <c r="B63" i="2" s="1"/>
  <c r="F63" i="2" s="1"/>
  <c r="E49" i="1" l="1"/>
  <c r="D63" i="2"/>
  <c r="E63" i="2" s="1"/>
  <c r="H63" i="2" s="1"/>
  <c r="B64" i="2" s="1"/>
  <c r="F64" i="2" s="1"/>
  <c r="C63" i="2"/>
  <c r="E50" i="1" l="1"/>
  <c r="D64" i="2"/>
  <c r="E64" i="2" s="1"/>
  <c r="H64" i="2" s="1"/>
  <c r="B65" i="2" s="1"/>
  <c r="D65" i="2" s="1"/>
  <c r="C64" i="2"/>
  <c r="E51" i="1" l="1"/>
  <c r="F65" i="2"/>
  <c r="E65" i="2" s="1"/>
  <c r="H65" i="2" s="1"/>
  <c r="B66" i="2" s="1"/>
  <c r="C65" i="2"/>
  <c r="E52" i="1" l="1"/>
  <c r="D66" i="2"/>
  <c r="F66" i="2"/>
  <c r="C66" i="2"/>
  <c r="E53" i="1" l="1"/>
  <c r="E66" i="2"/>
  <c r="H66" i="2" s="1"/>
  <c r="B67" i="2" s="1"/>
  <c r="F67" i="2" s="1"/>
  <c r="E54" i="1" l="1"/>
  <c r="C67" i="2"/>
  <c r="D67" i="2"/>
  <c r="E67" i="2" s="1"/>
  <c r="H67" i="2" s="1"/>
  <c r="B68" i="2" s="1"/>
  <c r="F68" i="2" s="1"/>
  <c r="E55" i="1" l="1"/>
  <c r="D68" i="2"/>
  <c r="E68" i="2" s="1"/>
  <c r="H68" i="2" s="1"/>
  <c r="B69" i="2" s="1"/>
  <c r="F69" i="2" s="1"/>
  <c r="C68" i="2"/>
  <c r="E56" i="1" l="1"/>
  <c r="C69" i="2"/>
  <c r="D69" i="2"/>
  <c r="E69" i="2" s="1"/>
  <c r="H69" i="2" s="1"/>
  <c r="B70" i="2" s="1"/>
  <c r="D70" i="2" s="1"/>
  <c r="E57" i="1" l="1"/>
  <c r="F70" i="2"/>
  <c r="E70" i="2" s="1"/>
  <c r="H70" i="2" s="1"/>
  <c r="B71" i="2" s="1"/>
  <c r="F71" i="2" s="1"/>
  <c r="C70" i="2"/>
  <c r="E58" i="1" l="1"/>
  <c r="D71" i="2"/>
  <c r="E71" i="2" s="1"/>
  <c r="H71" i="2" s="1"/>
  <c r="B72" i="2" s="1"/>
  <c r="D72" i="2" s="1"/>
  <c r="C71" i="2"/>
  <c r="E59" i="1" l="1"/>
  <c r="C72" i="2"/>
  <c r="F72" i="2"/>
  <c r="E72" i="2" s="1"/>
  <c r="H72" i="2" s="1"/>
  <c r="B73" i="2" s="1"/>
  <c r="F73" i="2" s="1"/>
  <c r="E60" i="1" l="1"/>
  <c r="D73" i="2"/>
  <c r="E73" i="2" s="1"/>
  <c r="H73" i="2" s="1"/>
  <c r="B74" i="2" s="1"/>
  <c r="D74" i="2" s="1"/>
  <c r="C73" i="2"/>
  <c r="E61" i="1" l="1"/>
  <c r="C74" i="2"/>
  <c r="F74" i="2"/>
  <c r="E74" i="2" s="1"/>
  <c r="H74" i="2" s="1"/>
  <c r="B75" i="2" s="1"/>
  <c r="E62" i="1" l="1"/>
  <c r="F75" i="2"/>
  <c r="D75" i="2"/>
  <c r="C75" i="2"/>
  <c r="E63" i="1" l="1"/>
  <c r="E75" i="2"/>
  <c r="H75" i="2" s="1"/>
  <c r="B76" i="2" s="1"/>
  <c r="F76" i="2" s="1"/>
  <c r="E64" i="1" l="1"/>
  <c r="C76" i="2"/>
  <c r="D76" i="2"/>
  <c r="E76" i="2" s="1"/>
  <c r="H76" i="2" s="1"/>
  <c r="B77" i="2" s="1"/>
  <c r="F77" i="2" s="1"/>
  <c r="E65" i="1" l="1"/>
  <c r="C77" i="2"/>
  <c r="D77" i="2"/>
  <c r="E77" i="2" s="1"/>
  <c r="H77" i="2" s="1"/>
  <c r="B78" i="2" s="1"/>
  <c r="D78" i="2" s="1"/>
  <c r="E66" i="1" l="1"/>
  <c r="C78" i="2"/>
  <c r="F78" i="2"/>
  <c r="E78" i="2" s="1"/>
  <c r="H78" i="2" s="1"/>
  <c r="B79" i="2" s="1"/>
  <c r="F79" i="2" s="1"/>
  <c r="E67" i="1" l="1"/>
  <c r="C79" i="2"/>
  <c r="D79" i="2"/>
  <c r="E79" i="2" s="1"/>
  <c r="H79" i="2" s="1"/>
  <c r="B80" i="2" s="1"/>
  <c r="F80" i="2" s="1"/>
  <c r="E68" i="1" l="1"/>
  <c r="C80" i="2"/>
  <c r="D80" i="2"/>
  <c r="E80" i="2" s="1"/>
  <c r="H80" i="2" s="1"/>
  <c r="B81" i="2" s="1"/>
  <c r="F81" i="2" s="1"/>
  <c r="E69" i="1" l="1"/>
  <c r="D81" i="2"/>
  <c r="E81" i="2" s="1"/>
  <c r="H81" i="2" s="1"/>
  <c r="B82" i="2" s="1"/>
  <c r="C81" i="2"/>
  <c r="E70" i="1" l="1"/>
  <c r="C82" i="2"/>
  <c r="D82" i="2"/>
  <c r="F82" i="2"/>
  <c r="E71" i="1" l="1"/>
  <c r="E82" i="2"/>
  <c r="H82" i="2" s="1"/>
  <c r="B83" i="2" s="1"/>
  <c r="E72" i="1" l="1"/>
  <c r="D83" i="2"/>
  <c r="F83" i="2"/>
  <c r="C83" i="2"/>
  <c r="E73" i="1" l="1"/>
  <c r="E83" i="2"/>
  <c r="H83" i="2" s="1"/>
  <c r="B84" i="2" s="1"/>
  <c r="D84" i="2" s="1"/>
  <c r="E74" i="1" l="1"/>
  <c r="C84" i="2"/>
  <c r="F84" i="2"/>
  <c r="E84" i="2" s="1"/>
  <c r="H84" i="2" s="1"/>
  <c r="B85" i="2" s="1"/>
  <c r="E75" i="1" l="1"/>
  <c r="F85" i="2"/>
  <c r="D85" i="2"/>
  <c r="C85" i="2"/>
  <c r="E76" i="1" l="1"/>
  <c r="E85" i="2"/>
  <c r="H85" i="2" s="1"/>
  <c r="B86" i="2" s="1"/>
  <c r="D86" i="2" s="1"/>
  <c r="E77" i="1" l="1"/>
  <c r="F86" i="2"/>
  <c r="E86" i="2" s="1"/>
  <c r="H86" i="2" s="1"/>
  <c r="B87" i="2" s="1"/>
  <c r="F87" i="2" s="1"/>
  <c r="C86" i="2"/>
  <c r="E78" i="1" l="1"/>
  <c r="C87" i="2"/>
  <c r="D87" i="2"/>
  <c r="E87" i="2" s="1"/>
  <c r="H87" i="2" s="1"/>
  <c r="B88" i="2" s="1"/>
  <c r="D88" i="2" s="1"/>
  <c r="E79" i="1" l="1"/>
  <c r="F88" i="2"/>
  <c r="E88" i="2" s="1"/>
  <c r="H88" i="2" s="1"/>
  <c r="B89" i="2" s="1"/>
  <c r="D89" i="2" s="1"/>
  <c r="C88" i="2"/>
  <c r="E80" i="1" l="1"/>
  <c r="C89" i="2"/>
  <c r="F89" i="2"/>
  <c r="E89" i="2" s="1"/>
  <c r="H89" i="2" s="1"/>
  <c r="B90" i="2" s="1"/>
  <c r="D90" i="2" s="1"/>
  <c r="E81" i="1" l="1"/>
  <c r="F90" i="2"/>
  <c r="E90" i="2" s="1"/>
  <c r="H90" i="2" s="1"/>
  <c r="B91" i="2" s="1"/>
  <c r="D91" i="2" s="1"/>
  <c r="C90" i="2"/>
  <c r="E82" i="1" l="1"/>
  <c r="C91" i="2"/>
  <c r="F91" i="2"/>
  <c r="E91" i="2" s="1"/>
  <c r="H91" i="2" s="1"/>
  <c r="B92" i="2" s="1"/>
  <c r="F92" i="2" s="1"/>
  <c r="E83" i="1" l="1"/>
  <c r="C92" i="2"/>
  <c r="D92" i="2"/>
  <c r="E92" i="2" s="1"/>
  <c r="H92" i="2" s="1"/>
  <c r="B93" i="2" s="1"/>
  <c r="F93" i="2" s="1"/>
  <c r="E84" i="1" l="1"/>
  <c r="C93" i="2"/>
  <c r="D93" i="2"/>
  <c r="E93" i="2" s="1"/>
  <c r="H93" i="2" s="1"/>
  <c r="B94" i="2" s="1"/>
  <c r="F94" i="2" s="1"/>
  <c r="E85" i="1" l="1"/>
  <c r="C94" i="2"/>
  <c r="D94" i="2"/>
  <c r="E94" i="2" s="1"/>
  <c r="H94" i="2" s="1"/>
  <c r="B95" i="2" s="1"/>
  <c r="E86" i="1" l="1"/>
  <c r="C95" i="2"/>
  <c r="F95" i="2"/>
  <c r="D95" i="2"/>
  <c r="E87" i="1" l="1"/>
  <c r="E95" i="2"/>
  <c r="H95" i="2" s="1"/>
  <c r="B96" i="2" s="1"/>
  <c r="E88" i="1" l="1"/>
  <c r="D96" i="2"/>
  <c r="C96" i="2"/>
  <c r="F96" i="2"/>
  <c r="E89" i="1" l="1"/>
  <c r="E96" i="2"/>
  <c r="H96" i="2" s="1"/>
  <c r="B97" i="2" s="1"/>
  <c r="E90" i="1" l="1"/>
  <c r="F97" i="2"/>
  <c r="D97" i="2"/>
  <c r="C97" i="2"/>
  <c r="E91" i="1" l="1"/>
  <c r="E97" i="2"/>
  <c r="H97" i="2" s="1"/>
  <c r="B98" i="2" s="1"/>
  <c r="C98" i="2" s="1"/>
  <c r="E92" i="1" l="1"/>
  <c r="D98" i="2"/>
  <c r="F98" i="2"/>
  <c r="E93" i="1" l="1"/>
  <c r="E98" i="2"/>
  <c r="H98" i="2" s="1"/>
  <c r="B99" i="2" s="1"/>
  <c r="C99" i="2" s="1"/>
  <c r="E94" i="1" l="1"/>
  <c r="D99" i="2"/>
  <c r="F99" i="2"/>
  <c r="E95" i="1" l="1"/>
  <c r="E99" i="2"/>
  <c r="H99" i="2" s="1"/>
  <c r="B100" i="2" s="1"/>
  <c r="C100" i="2" s="1"/>
  <c r="E96" i="1" l="1"/>
  <c r="D100" i="2"/>
  <c r="F100" i="2"/>
  <c r="E97" i="1" l="1"/>
  <c r="E100" i="2"/>
  <c r="H100" i="2" s="1"/>
  <c r="B101" i="2" s="1"/>
  <c r="F101" i="2" s="1"/>
  <c r="E98" i="1" l="1"/>
  <c r="C101" i="2"/>
  <c r="D101" i="2"/>
  <c r="E101" i="2" s="1"/>
  <c r="H101" i="2" s="1"/>
  <c r="B102" i="2" s="1"/>
  <c r="D102" i="2" s="1"/>
  <c r="E99" i="1" l="1"/>
  <c r="C102" i="2"/>
  <c r="F102" i="2"/>
  <c r="E102" i="2" s="1"/>
  <c r="H102" i="2" s="1"/>
  <c r="B103" i="2" s="1"/>
  <c r="D103" i="2" s="1"/>
  <c r="E100" i="1" l="1"/>
  <c r="C103" i="2"/>
  <c r="F103" i="2"/>
  <c r="E103" i="2" s="1"/>
  <c r="H103" i="2" s="1"/>
  <c r="B104" i="2" s="1"/>
  <c r="C104" i="2" s="1"/>
  <c r="E101" i="1" l="1"/>
  <c r="D104" i="2"/>
  <c r="F104" i="2"/>
  <c r="E102" i="1" l="1"/>
  <c r="E104" i="2"/>
  <c r="H104" i="2" s="1"/>
  <c r="B105" i="2" s="1"/>
  <c r="D105" i="2" s="1"/>
  <c r="E103" i="1" l="1"/>
  <c r="F105" i="2"/>
  <c r="E105" i="2" s="1"/>
  <c r="H105" i="2" s="1"/>
  <c r="B106" i="2" s="1"/>
  <c r="F106" i="2" s="1"/>
  <c r="C105" i="2"/>
  <c r="E104" i="1" l="1"/>
  <c r="C106" i="2"/>
  <c r="D106" i="2"/>
  <c r="E106" i="2" s="1"/>
  <c r="H106" i="2" s="1"/>
  <c r="B107" i="2" s="1"/>
  <c r="D107" i="2" s="1"/>
  <c r="E105" i="1" l="1"/>
  <c r="F107" i="2"/>
  <c r="E107" i="2" s="1"/>
  <c r="H107" i="2" s="1"/>
  <c r="B108" i="2" s="1"/>
  <c r="C107" i="2"/>
  <c r="E106" i="1" l="1"/>
  <c r="C108" i="2"/>
  <c r="D108" i="2"/>
  <c r="F108" i="2"/>
  <c r="E107" i="1" l="1"/>
  <c r="E108" i="2"/>
  <c r="H108" i="2" s="1"/>
  <c r="B109" i="2" s="1"/>
  <c r="F109" i="2" s="1"/>
  <c r="E108" i="1" l="1"/>
  <c r="C109" i="2"/>
  <c r="D109" i="2"/>
  <c r="E109" i="2" s="1"/>
  <c r="H109" i="2" s="1"/>
  <c r="B110" i="2" s="1"/>
  <c r="D110" i="2" s="1"/>
  <c r="E109" i="1" l="1"/>
  <c r="C110" i="2"/>
  <c r="F110" i="2"/>
  <c r="E110" i="2" s="1"/>
  <c r="H110" i="2" s="1"/>
  <c r="B111" i="2" s="1"/>
  <c r="D111" i="2" s="1"/>
  <c r="E110" i="1" l="1"/>
  <c r="F111" i="2"/>
  <c r="E111" i="2" s="1"/>
  <c r="H111" i="2" s="1"/>
  <c r="B112" i="2" s="1"/>
  <c r="C111" i="2"/>
  <c r="E111" i="1" l="1"/>
  <c r="C112" i="2"/>
  <c r="D112" i="2"/>
  <c r="F112" i="2"/>
  <c r="E112" i="1" l="1"/>
  <c r="E112" i="2"/>
  <c r="H112" i="2" s="1"/>
  <c r="B113" i="2" s="1"/>
  <c r="F113" i="2" s="1"/>
  <c r="E113" i="1" l="1"/>
  <c r="D113" i="2"/>
  <c r="E113" i="2" s="1"/>
  <c r="H113" i="2" s="1"/>
  <c r="B114" i="2" s="1"/>
  <c r="F114" i="2" s="1"/>
  <c r="C113" i="2"/>
  <c r="E114" i="1" l="1"/>
  <c r="C114" i="2"/>
  <c r="D114" i="2"/>
  <c r="E114" i="2" s="1"/>
  <c r="H114" i="2" s="1"/>
  <c r="B115" i="2" s="1"/>
  <c r="C115" i="2" s="1"/>
  <c r="E115" i="1" l="1"/>
  <c r="D115" i="2"/>
  <c r="F115" i="2"/>
  <c r="E116" i="1" l="1"/>
  <c r="E115" i="2"/>
  <c r="H115" i="2" s="1"/>
  <c r="B116" i="2" s="1"/>
  <c r="E117" i="1" l="1"/>
  <c r="D116" i="2"/>
  <c r="F116" i="2"/>
  <c r="C116" i="2"/>
  <c r="E118" i="1" l="1"/>
  <c r="E116" i="2"/>
  <c r="H116" i="2" s="1"/>
  <c r="B117" i="2" s="1"/>
  <c r="F117" i="2" s="1"/>
  <c r="E119" i="1" l="1"/>
  <c r="C117" i="2"/>
  <c r="D117" i="2"/>
  <c r="E117" i="2" s="1"/>
  <c r="H117" i="2" s="1"/>
  <c r="B118" i="2" s="1"/>
  <c r="E120" i="1" l="1"/>
  <c r="D118" i="2"/>
  <c r="C118" i="2"/>
  <c r="F118" i="2"/>
  <c r="E121" i="1" l="1"/>
  <c r="E118" i="2"/>
  <c r="H118" i="2" s="1"/>
  <c r="B119" i="2" s="1"/>
  <c r="D119" i="2" s="1"/>
  <c r="E122" i="1" l="1"/>
  <c r="F119" i="2"/>
  <c r="E119" i="2" s="1"/>
  <c r="H119" i="2" s="1"/>
  <c r="B120" i="2" s="1"/>
  <c r="D120" i="2" s="1"/>
  <c r="C119" i="2"/>
  <c r="E123" i="1" l="1"/>
  <c r="F120" i="2"/>
  <c r="E120" i="2" s="1"/>
  <c r="H120" i="2" s="1"/>
  <c r="B121" i="2" s="1"/>
  <c r="C120" i="2"/>
  <c r="E124" i="1" l="1"/>
  <c r="C121" i="2"/>
  <c r="F121" i="2"/>
  <c r="D121" i="2"/>
  <c r="E125" i="1" l="1"/>
  <c r="E121" i="2"/>
  <c r="H121" i="2" s="1"/>
  <c r="B122" i="2" s="1"/>
  <c r="C122" i="2" s="1"/>
  <c r="E126" i="1" l="1"/>
  <c r="F122" i="2"/>
  <c r="D122" i="2"/>
  <c r="E127" i="1" l="1"/>
  <c r="E122" i="2"/>
  <c r="H122" i="2" s="1"/>
  <c r="B123" i="2" s="1"/>
  <c r="C123" i="2" s="1"/>
  <c r="E128" i="1" l="1"/>
  <c r="F123" i="2"/>
  <c r="D123" i="2"/>
  <c r="E129" i="1" l="1"/>
  <c r="E123" i="2"/>
  <c r="H123" i="2" s="1"/>
  <c r="B124" i="2" s="1"/>
  <c r="D124" i="2" s="1"/>
  <c r="E130" i="1" l="1"/>
  <c r="F124" i="2"/>
  <c r="E124" i="2" s="1"/>
  <c r="H124" i="2" s="1"/>
  <c r="B125" i="2" s="1"/>
  <c r="F125" i="2" s="1"/>
  <c r="C124" i="2"/>
  <c r="E131" i="1" l="1"/>
  <c r="D125" i="2"/>
  <c r="E125" i="2" s="1"/>
  <c r="H125" i="2" s="1"/>
  <c r="B126" i="2" s="1"/>
  <c r="C126" i="2" s="1"/>
  <c r="C125" i="2"/>
  <c r="E132" i="1" l="1"/>
  <c r="F126" i="2"/>
  <c r="D126" i="2"/>
  <c r="E133" i="1" l="1"/>
  <c r="E126" i="2"/>
  <c r="H126" i="2" s="1"/>
  <c r="B127" i="2" s="1"/>
  <c r="C127" i="2" s="1"/>
  <c r="E134" i="1" l="1"/>
  <c r="D127" i="2"/>
  <c r="F127" i="2"/>
  <c r="E135" i="1" l="1"/>
  <c r="E127" i="2"/>
  <c r="H127" i="2" s="1"/>
  <c r="B128" i="2" s="1"/>
  <c r="C128" i="2" s="1"/>
  <c r="E136" i="1" l="1"/>
  <c r="F128" i="2"/>
  <c r="D128" i="2"/>
  <c r="E128" i="2" l="1"/>
  <c r="H128" i="2" s="1"/>
  <c r="B129" i="2" s="1"/>
  <c r="D129" i="2" s="1"/>
  <c r="E137" i="1"/>
  <c r="F129" i="2" l="1"/>
  <c r="E129" i="2" s="1"/>
  <c r="H129" i="2" s="1"/>
  <c r="B130" i="2" s="1"/>
  <c r="D130" i="2" s="1"/>
  <c r="C129" i="2"/>
  <c r="E138" i="1"/>
  <c r="C130" i="2" l="1"/>
  <c r="F130" i="2"/>
  <c r="E130" i="2" s="1"/>
  <c r="H130" i="2" s="1"/>
  <c r="B131" i="2" s="1"/>
  <c r="D131" i="2" s="1"/>
  <c r="E139" i="1"/>
  <c r="C131" i="2" l="1"/>
  <c r="F131" i="2"/>
  <c r="E140" i="1"/>
  <c r="E131" i="2"/>
  <c r="H131" i="2" s="1"/>
  <c r="B132" i="2" s="1"/>
  <c r="F132" i="2" s="1"/>
  <c r="E141" i="1" l="1"/>
  <c r="D132" i="2"/>
  <c r="E132" i="2" s="1"/>
  <c r="H132" i="2" s="1"/>
  <c r="B133" i="2" s="1"/>
  <c r="D133" i="2" s="1"/>
  <c r="C132" i="2"/>
  <c r="E142" i="1" l="1"/>
  <c r="F133" i="2"/>
  <c r="E133" i="2" s="1"/>
  <c r="H133" i="2" s="1"/>
  <c r="B134" i="2" s="1"/>
  <c r="D134" i="2" s="1"/>
  <c r="C133" i="2"/>
  <c r="E143" i="1" l="1"/>
  <c r="C134" i="2"/>
  <c r="F134" i="2"/>
  <c r="E134" i="2" s="1"/>
  <c r="H134" i="2" s="1"/>
  <c r="B135" i="2" s="1"/>
  <c r="F135" i="2" s="1"/>
  <c r="E144" i="1" l="1"/>
  <c r="D135" i="2"/>
  <c r="E135" i="2" s="1"/>
  <c r="H135" i="2" s="1"/>
  <c r="B136" i="2" s="1"/>
  <c r="C136" i="2" s="1"/>
  <c r="C135" i="2"/>
  <c r="E145" i="1" l="1"/>
  <c r="D136" i="2"/>
  <c r="F136" i="2"/>
  <c r="E146" i="1" l="1"/>
  <c r="E136" i="2"/>
  <c r="H136" i="2" s="1"/>
  <c r="B137" i="2" s="1"/>
  <c r="D137" i="2" s="1"/>
  <c r="E147" i="1" l="1"/>
  <c r="F137" i="2"/>
  <c r="E137" i="2" s="1"/>
  <c r="H137" i="2" s="1"/>
  <c r="B138" i="2" s="1"/>
  <c r="F138" i="2" s="1"/>
  <c r="C137" i="2"/>
  <c r="E148" i="1" l="1"/>
  <c r="D138" i="2"/>
  <c r="E138" i="2" s="1"/>
  <c r="H138" i="2" s="1"/>
  <c r="B139" i="2" s="1"/>
  <c r="F139" i="2" s="1"/>
  <c r="C138" i="2"/>
  <c r="E149" i="1" l="1"/>
  <c r="C139" i="2"/>
  <c r="D139" i="2"/>
  <c r="E139" i="2" s="1"/>
  <c r="H139" i="2" s="1"/>
  <c r="B140" i="2" s="1"/>
  <c r="F140" i="2" s="1"/>
  <c r="E150" i="1" l="1"/>
  <c r="C140" i="2"/>
  <c r="D140" i="2"/>
  <c r="E140" i="2" s="1"/>
  <c r="H140" i="2" s="1"/>
  <c r="B141" i="2" s="1"/>
  <c r="F141" i="2" s="1"/>
  <c r="E151" i="1" l="1"/>
  <c r="C141" i="2"/>
  <c r="D141" i="2"/>
  <c r="E141" i="2" s="1"/>
  <c r="H141" i="2" s="1"/>
  <c r="B142" i="2" s="1"/>
  <c r="F142" i="2" s="1"/>
  <c r="E152" i="1" l="1"/>
  <c r="C142" i="2"/>
  <c r="D142" i="2"/>
  <c r="E142" i="2" s="1"/>
  <c r="H142" i="2" s="1"/>
  <c r="B143" i="2" s="1"/>
  <c r="D143" i="2" s="1"/>
  <c r="E153" i="1" l="1"/>
  <c r="F143" i="2"/>
  <c r="E143" i="2" s="1"/>
  <c r="H143" i="2" s="1"/>
  <c r="B144" i="2" s="1"/>
  <c r="C143" i="2"/>
  <c r="E154" i="1" l="1"/>
  <c r="C144" i="2"/>
  <c r="D144" i="2"/>
  <c r="F144" i="2"/>
  <c r="E155" i="1" l="1"/>
  <c r="E144" i="2"/>
  <c r="H144" i="2" s="1"/>
  <c r="B145" i="2" s="1"/>
  <c r="D145" i="2" s="1"/>
  <c r="E156" i="1" l="1"/>
  <c r="F145" i="2"/>
  <c r="E145" i="2" s="1"/>
  <c r="H145" i="2" s="1"/>
  <c r="B146" i="2" s="1"/>
  <c r="F146" i="2" s="1"/>
  <c r="C145" i="2"/>
  <c r="E157" i="1" l="1"/>
  <c r="C146" i="2"/>
  <c r="D146" i="2"/>
  <c r="E146" i="2" s="1"/>
  <c r="H146" i="2" s="1"/>
  <c r="B147" i="2" s="1"/>
  <c r="D147" i="2" s="1"/>
  <c r="E158" i="1" l="1"/>
  <c r="F147" i="2"/>
  <c r="E147" i="2" s="1"/>
  <c r="H147" i="2" s="1"/>
  <c r="B148" i="2" s="1"/>
  <c r="C148" i="2" s="1"/>
  <c r="C147" i="2"/>
  <c r="E159" i="1" l="1"/>
  <c r="F148" i="2"/>
  <c r="D148" i="2"/>
  <c r="E160" i="1" l="1"/>
  <c r="E148" i="2"/>
  <c r="H148" i="2" s="1"/>
  <c r="B149" i="2" s="1"/>
  <c r="C149" i="2" s="1"/>
  <c r="E161" i="1" l="1"/>
  <c r="D149" i="2"/>
  <c r="F149" i="2"/>
  <c r="E162" i="1" l="1"/>
  <c r="E149" i="2"/>
  <c r="H149" i="2" s="1"/>
  <c r="B150" i="2" s="1"/>
  <c r="F150" i="2" s="1"/>
  <c r="E163" i="1" l="1"/>
  <c r="D150" i="2"/>
  <c r="E150" i="2" s="1"/>
  <c r="H150" i="2" s="1"/>
  <c r="B151" i="2" s="1"/>
  <c r="C151" i="2" s="1"/>
  <c r="C150" i="2"/>
  <c r="E164" i="1" l="1"/>
  <c r="F151" i="2"/>
  <c r="D151" i="2"/>
  <c r="E165" i="1" l="1"/>
  <c r="E151" i="2"/>
  <c r="H151" i="2" s="1"/>
  <c r="B152" i="2" s="1"/>
  <c r="E166" i="1" l="1"/>
  <c r="C152" i="2"/>
  <c r="F152" i="2"/>
  <c r="D152" i="2"/>
  <c r="E152" i="2" l="1"/>
  <c r="H152" i="2" s="1"/>
  <c r="B153" i="2" s="1"/>
  <c r="F153" i="2" s="1"/>
  <c r="E167" i="1"/>
  <c r="C153" i="2" l="1"/>
  <c r="D153" i="2"/>
  <c r="E168" i="1"/>
  <c r="E153" i="2"/>
  <c r="H153" i="2" s="1"/>
  <c r="B154" i="2" s="1"/>
  <c r="D154" i="2" s="1"/>
  <c r="E169" i="1" l="1"/>
  <c r="C154" i="2"/>
  <c r="F154" i="2"/>
  <c r="E154" i="2" s="1"/>
  <c r="H154" i="2" s="1"/>
  <c r="B155" i="2" s="1"/>
  <c r="C155" i="2" s="1"/>
  <c r="E170" i="1" l="1"/>
  <c r="D155" i="2"/>
  <c r="F155" i="2"/>
  <c r="E171" i="1" l="1"/>
  <c r="E155" i="2"/>
  <c r="H155" i="2" s="1"/>
  <c r="B156" i="2" s="1"/>
  <c r="E172" i="1" l="1"/>
  <c r="D156" i="2"/>
  <c r="C156" i="2"/>
  <c r="F156" i="2"/>
  <c r="E156" i="2" s="1"/>
  <c r="H156" i="2" s="1"/>
  <c r="B157" i="2" s="1"/>
  <c r="C157" i="2" s="1"/>
  <c r="E173" i="1" l="1"/>
  <c r="F157" i="2"/>
  <c r="D157" i="2"/>
  <c r="E157" i="2" l="1"/>
  <c r="H157" i="2" s="1"/>
  <c r="B158" i="2" s="1"/>
  <c r="D158" i="2" s="1"/>
  <c r="E174" i="1"/>
  <c r="C158" i="2" l="1"/>
  <c r="F158" i="2"/>
  <c r="E158" i="2" s="1"/>
  <c r="H158" i="2" s="1"/>
  <c r="B159" i="2" s="1"/>
  <c r="D159" i="2" s="1"/>
  <c r="E175" i="1"/>
  <c r="E176" i="1" l="1"/>
  <c r="F159" i="2"/>
  <c r="E159" i="2" s="1"/>
  <c r="H159" i="2" s="1"/>
  <c r="B160" i="2" s="1"/>
  <c r="F160" i="2" s="1"/>
  <c r="C159" i="2"/>
  <c r="E177" i="1" l="1"/>
  <c r="C160" i="2"/>
  <c r="D160" i="2"/>
  <c r="E160" i="2" s="1"/>
  <c r="H160" i="2" s="1"/>
  <c r="B161" i="2" s="1"/>
  <c r="F161" i="2" s="1"/>
  <c r="E178" i="1" l="1"/>
  <c r="C161" i="2"/>
  <c r="D161" i="2"/>
  <c r="E161" i="2" s="1"/>
  <c r="H161" i="2" s="1"/>
  <c r="B162" i="2" s="1"/>
  <c r="C162" i="2" s="1"/>
  <c r="E179" i="1" l="1"/>
  <c r="F162" i="2"/>
  <c r="D162" i="2"/>
  <c r="E180" i="1" l="1"/>
  <c r="E162" i="2"/>
  <c r="H162" i="2" s="1"/>
  <c r="B163" i="2" s="1"/>
  <c r="E181" i="1" l="1"/>
  <c r="D163" i="2"/>
  <c r="C163" i="2"/>
  <c r="F163" i="2"/>
  <c r="E182" i="1" l="1"/>
  <c r="E163" i="2"/>
  <c r="H163" i="2" s="1"/>
  <c r="B164" i="2" s="1"/>
  <c r="F164" i="2" s="1"/>
  <c r="E183" i="1" l="1"/>
  <c r="C164" i="2"/>
  <c r="D164" i="2"/>
  <c r="E164" i="2" s="1"/>
  <c r="H164" i="2" s="1"/>
  <c r="B165" i="2" s="1"/>
  <c r="F165" i="2" s="1"/>
  <c r="E184" i="1" l="1"/>
  <c r="C165" i="2"/>
  <c r="D165" i="2"/>
  <c r="E165" i="2" s="1"/>
  <c r="H165" i="2" s="1"/>
  <c r="B166" i="2" s="1"/>
  <c r="D166" i="2" s="1"/>
  <c r="E185" i="1" l="1"/>
  <c r="F166" i="2"/>
  <c r="E166" i="2" s="1"/>
  <c r="H166" i="2" s="1"/>
  <c r="B167" i="2" s="1"/>
  <c r="F167" i="2" s="1"/>
  <c r="C166" i="2"/>
  <c r="E186" i="1" l="1"/>
  <c r="C167" i="2"/>
  <c r="D167" i="2"/>
  <c r="E167" i="2" s="1"/>
  <c r="H167" i="2" s="1"/>
  <c r="B168" i="2" s="1"/>
  <c r="F168" i="2" s="1"/>
  <c r="E187" i="1" l="1"/>
  <c r="C168" i="2"/>
  <c r="D168" i="2"/>
  <c r="E168" i="2" s="1"/>
  <c r="H168" i="2" s="1"/>
  <c r="B169" i="2" s="1"/>
  <c r="F169" i="2" s="1"/>
  <c r="E188" i="1" l="1"/>
  <c r="C169" i="2"/>
  <c r="D169" i="2"/>
  <c r="E169" i="2" s="1"/>
  <c r="H169" i="2" s="1"/>
  <c r="B170" i="2" s="1"/>
  <c r="D170" i="2" s="1"/>
  <c r="E189" i="1" l="1"/>
  <c r="F170" i="2"/>
  <c r="E170" i="2" s="1"/>
  <c r="H170" i="2" s="1"/>
  <c r="B171" i="2" s="1"/>
  <c r="D171" i="2" s="1"/>
  <c r="C170" i="2"/>
  <c r="E190" i="1" l="1"/>
  <c r="F171" i="2"/>
  <c r="E171" i="2" s="1"/>
  <c r="H171" i="2" s="1"/>
  <c r="B172" i="2" s="1"/>
  <c r="F172" i="2" s="1"/>
  <c r="C171" i="2"/>
  <c r="E191" i="1" l="1"/>
  <c r="C172" i="2"/>
  <c r="D172" i="2"/>
  <c r="E172" i="2" s="1"/>
  <c r="H172" i="2" s="1"/>
  <c r="B173" i="2" s="1"/>
  <c r="C173" i="2" s="1"/>
  <c r="E192" i="1" l="1"/>
  <c r="D173" i="2"/>
  <c r="F173" i="2"/>
  <c r="E193" i="1" l="1"/>
  <c r="E173" i="2"/>
  <c r="H173" i="2" s="1"/>
  <c r="B174" i="2" s="1"/>
  <c r="E194" i="1" l="1"/>
  <c r="C174" i="2"/>
  <c r="D174" i="2"/>
  <c r="F174" i="2"/>
  <c r="E195" i="1" l="1"/>
  <c r="E174" i="2"/>
  <c r="H174" i="2" s="1"/>
  <c r="B175" i="2" s="1"/>
  <c r="D175" i="2" s="1"/>
  <c r="E196" i="1" l="1"/>
  <c r="F175" i="2"/>
  <c r="E175" i="2" s="1"/>
  <c r="H175" i="2" s="1"/>
  <c r="B176" i="2" s="1"/>
  <c r="F176" i="2" s="1"/>
  <c r="C175" i="2"/>
  <c r="E197" i="1" l="1"/>
  <c r="D176" i="2"/>
  <c r="E176" i="2" s="1"/>
  <c r="H176" i="2" s="1"/>
  <c r="B177" i="2" s="1"/>
  <c r="F177" i="2" s="1"/>
  <c r="C176" i="2"/>
  <c r="E198" i="1" l="1"/>
  <c r="D177" i="2"/>
  <c r="E177" i="2" s="1"/>
  <c r="H177" i="2" s="1"/>
  <c r="B178" i="2" s="1"/>
  <c r="D178" i="2" s="1"/>
  <c r="C177" i="2"/>
  <c r="E199" i="1" l="1"/>
  <c r="F178" i="2"/>
  <c r="E178" i="2" s="1"/>
  <c r="H178" i="2" s="1"/>
  <c r="B179" i="2" s="1"/>
  <c r="D179" i="2" s="1"/>
  <c r="C178" i="2"/>
  <c r="E200" i="1" l="1"/>
  <c r="C179" i="2"/>
  <c r="F179" i="2"/>
  <c r="E179" i="2" s="1"/>
  <c r="H179" i="2" s="1"/>
  <c r="B180" i="2" s="1"/>
  <c r="F180" i="2" s="1"/>
  <c r="E201" i="1" l="1"/>
  <c r="D180" i="2"/>
  <c r="E180" i="2" s="1"/>
  <c r="H180" i="2" s="1"/>
  <c r="B181" i="2" s="1"/>
  <c r="F181" i="2" s="1"/>
  <c r="C180" i="2"/>
  <c r="E202" i="1" l="1"/>
  <c r="D181" i="2"/>
  <c r="E181" i="2" s="1"/>
  <c r="H181" i="2" s="1"/>
  <c r="B182" i="2" s="1"/>
  <c r="D182" i="2" s="1"/>
  <c r="C181" i="2"/>
  <c r="E203" i="1" l="1"/>
  <c r="F182" i="2"/>
  <c r="E182" i="2" s="1"/>
  <c r="H182" i="2" s="1"/>
  <c r="B183" i="2" s="1"/>
  <c r="F183" i="2" s="1"/>
  <c r="C182" i="2"/>
  <c r="E204" i="1" l="1"/>
  <c r="C183" i="2"/>
  <c r="D183" i="2"/>
  <c r="E183" i="2" s="1"/>
  <c r="H183" i="2" s="1"/>
  <c r="B184" i="2" s="1"/>
  <c r="E205" i="1" l="1"/>
  <c r="C184" i="2"/>
  <c r="D184" i="2"/>
  <c r="F184" i="2"/>
  <c r="E206" i="1" l="1"/>
  <c r="E184" i="2"/>
  <c r="H184" i="2" s="1"/>
  <c r="B185" i="2" s="1"/>
  <c r="D185" i="2" s="1"/>
  <c r="E207" i="1" l="1"/>
  <c r="F185" i="2"/>
  <c r="E185" i="2" s="1"/>
  <c r="H185" i="2" s="1"/>
  <c r="B186" i="2" s="1"/>
  <c r="D186" i="2" s="1"/>
  <c r="C185" i="2"/>
  <c r="E208" i="1" l="1"/>
  <c r="C186" i="2"/>
  <c r="F186" i="2"/>
  <c r="E186" i="2" s="1"/>
  <c r="H186" i="2" s="1"/>
  <c r="B187" i="2" s="1"/>
  <c r="C187" i="2" s="1"/>
  <c r="E209" i="1" l="1"/>
  <c r="F187" i="2"/>
  <c r="D187" i="2"/>
  <c r="E210" i="1" l="1"/>
  <c r="E187" i="2"/>
  <c r="H187" i="2" s="1"/>
  <c r="B188" i="2" s="1"/>
  <c r="F188" i="2" s="1"/>
  <c r="E211" i="1" l="1"/>
  <c r="D188" i="2"/>
  <c r="E188" i="2" s="1"/>
  <c r="H188" i="2" s="1"/>
  <c r="B189" i="2" s="1"/>
  <c r="F189" i="2" s="1"/>
  <c r="C188" i="2"/>
  <c r="E212" i="1" l="1"/>
  <c r="D189" i="2"/>
  <c r="E189" i="2" s="1"/>
  <c r="H189" i="2" s="1"/>
  <c r="B190" i="2" s="1"/>
  <c r="D190" i="2" s="1"/>
  <c r="C189" i="2"/>
  <c r="E213" i="1" l="1"/>
  <c r="C190" i="2"/>
  <c r="F190" i="2"/>
  <c r="E190" i="2" s="1"/>
  <c r="H190" i="2" s="1"/>
  <c r="B191" i="2" s="1"/>
  <c r="C191" i="2" s="1"/>
  <c r="E214" i="1" l="1"/>
  <c r="D191" i="2"/>
  <c r="F191" i="2"/>
  <c r="E215" i="1" l="1"/>
  <c r="E191" i="2"/>
  <c r="H191" i="2" s="1"/>
  <c r="B192" i="2" s="1"/>
  <c r="C192" i="2" s="1"/>
  <c r="E216" i="1" l="1"/>
  <c r="F192" i="2"/>
  <c r="D192" i="2"/>
  <c r="E217" i="1" l="1"/>
  <c r="E192" i="2"/>
  <c r="H192" i="2" s="1"/>
  <c r="B193" i="2" s="1"/>
  <c r="D193" i="2" s="1"/>
  <c r="E218" i="1" l="1"/>
  <c r="F193" i="2"/>
  <c r="E193" i="2" s="1"/>
  <c r="H193" i="2" s="1"/>
  <c r="B194" i="2" s="1"/>
  <c r="F194" i="2" s="1"/>
  <c r="C193" i="2"/>
  <c r="E219" i="1" l="1"/>
  <c r="C194" i="2"/>
  <c r="D194" i="2"/>
  <c r="E194" i="2" s="1"/>
  <c r="H194" i="2" s="1"/>
  <c r="B195" i="2" s="1"/>
  <c r="C195" i="2" s="1"/>
  <c r="E220" i="1" l="1"/>
  <c r="D195" i="2"/>
  <c r="F195" i="2"/>
  <c r="E195" i="2" l="1"/>
  <c r="H195" i="2" s="1"/>
  <c r="B196" i="2" s="1"/>
  <c r="F196" i="2" s="1"/>
  <c r="E221" i="1"/>
  <c r="D196" i="2" l="1"/>
  <c r="E196" i="2" s="1"/>
  <c r="H196" i="2" s="1"/>
  <c r="B197" i="2" s="1"/>
  <c r="C197" i="2" s="1"/>
  <c r="C196" i="2"/>
  <c r="E222" i="1"/>
  <c r="D197" i="2" l="1"/>
  <c r="F197" i="2"/>
  <c r="E197" i="2" s="1"/>
  <c r="H197" i="2" s="1"/>
  <c r="B198" i="2" s="1"/>
  <c r="D198" i="2" s="1"/>
  <c r="E223" i="1"/>
  <c r="E224" i="1" l="1"/>
  <c r="F198" i="2"/>
  <c r="E198" i="2" s="1"/>
  <c r="H198" i="2" s="1"/>
  <c r="B199" i="2" s="1"/>
  <c r="C199" i="2" s="1"/>
  <c r="C198" i="2"/>
  <c r="E225" i="1" l="1"/>
  <c r="F199" i="2"/>
  <c r="D199" i="2"/>
  <c r="E226" i="1" l="1"/>
  <c r="E199" i="2"/>
  <c r="H199" i="2" s="1"/>
  <c r="B200" i="2" s="1"/>
  <c r="D200" i="2" s="1"/>
  <c r="E227" i="1" l="1"/>
  <c r="F200" i="2"/>
  <c r="E200" i="2" s="1"/>
  <c r="H200" i="2" s="1"/>
  <c r="B201" i="2" s="1"/>
  <c r="F201" i="2" s="1"/>
  <c r="C200" i="2"/>
  <c r="E228" i="1" l="1"/>
  <c r="C201" i="2"/>
  <c r="D201" i="2"/>
  <c r="E201" i="2" s="1"/>
  <c r="H201" i="2" s="1"/>
  <c r="B202" i="2" s="1"/>
  <c r="F202" i="2" s="1"/>
  <c r="E229" i="1" l="1"/>
  <c r="D202" i="2"/>
  <c r="E202" i="2" s="1"/>
  <c r="H202" i="2" s="1"/>
  <c r="B203" i="2" s="1"/>
  <c r="D203" i="2" s="1"/>
  <c r="C202" i="2"/>
  <c r="E230" i="1" l="1"/>
  <c r="C203" i="2"/>
  <c r="F203" i="2"/>
  <c r="E203" i="2" s="1"/>
  <c r="H203" i="2" s="1"/>
  <c r="B204" i="2" s="1"/>
  <c r="D204" i="2" s="1"/>
  <c r="E231" i="1" l="1"/>
  <c r="F204" i="2"/>
  <c r="E204" i="2" s="1"/>
  <c r="H204" i="2" s="1"/>
  <c r="B205" i="2" s="1"/>
  <c r="F205" i="2" s="1"/>
  <c r="C204" i="2"/>
  <c r="E232" i="1" l="1"/>
  <c r="C205" i="2"/>
  <c r="D205" i="2"/>
  <c r="E205" i="2" s="1"/>
  <c r="H205" i="2" s="1"/>
  <c r="B206" i="2" s="1"/>
  <c r="D206" i="2" s="1"/>
  <c r="E233" i="1" l="1"/>
  <c r="F206" i="2"/>
  <c r="E206" i="2" s="1"/>
  <c r="H206" i="2" s="1"/>
  <c r="B207" i="2" s="1"/>
  <c r="F207" i="2" s="1"/>
  <c r="C206" i="2"/>
  <c r="E234" i="1" l="1"/>
  <c r="C207" i="2"/>
  <c r="D207" i="2"/>
  <c r="E207" i="2" s="1"/>
  <c r="H207" i="2" s="1"/>
  <c r="B208" i="2" s="1"/>
  <c r="E235" i="1" l="1"/>
  <c r="D208" i="2"/>
  <c r="C208" i="2"/>
  <c r="F208" i="2"/>
  <c r="E236" i="1" l="1"/>
  <c r="E208" i="2"/>
  <c r="H208" i="2" s="1"/>
  <c r="B209" i="2" s="1"/>
  <c r="C209" i="2" s="1"/>
  <c r="E237" i="1" l="1"/>
  <c r="F209" i="2"/>
  <c r="D209" i="2"/>
  <c r="E238" i="1" l="1"/>
  <c r="E209" i="2"/>
  <c r="H209" i="2" s="1"/>
  <c r="B210" i="2" s="1"/>
  <c r="D210" i="2" s="1"/>
  <c r="E239" i="1" l="1"/>
  <c r="C210" i="2"/>
  <c r="F210" i="2"/>
  <c r="E210" i="2" s="1"/>
  <c r="H210" i="2" s="1"/>
  <c r="B211" i="2" s="1"/>
  <c r="F211" i="2" s="1"/>
  <c r="E240" i="1" l="1"/>
  <c r="D211" i="2"/>
  <c r="E211" i="2" s="1"/>
  <c r="H211" i="2" s="1"/>
  <c r="B212" i="2" s="1"/>
  <c r="C212" i="2" s="1"/>
  <c r="C211" i="2"/>
  <c r="E241" i="1" l="1"/>
  <c r="F212" i="2"/>
  <c r="D212" i="2"/>
  <c r="E242" i="1" l="1"/>
  <c r="E212" i="2"/>
  <c r="H212" i="2" s="1"/>
  <c r="B213" i="2" s="1"/>
  <c r="F213" i="2" s="1"/>
  <c r="E243" i="1" l="1"/>
  <c r="C213" i="2"/>
  <c r="D213" i="2"/>
  <c r="E213" i="2" s="1"/>
  <c r="H213" i="2" s="1"/>
  <c r="B214" i="2" s="1"/>
  <c r="D214" i="2" s="1"/>
  <c r="E244" i="1" l="1"/>
  <c r="C214" i="2"/>
  <c r="F214" i="2"/>
  <c r="E214" i="2" s="1"/>
  <c r="H214" i="2" s="1"/>
  <c r="B215" i="2" s="1"/>
  <c r="F215" i="2" s="1"/>
  <c r="E245" i="1" l="1"/>
  <c r="D215" i="2"/>
  <c r="E215" i="2" s="1"/>
  <c r="H215" i="2" s="1"/>
  <c r="B216" i="2" s="1"/>
  <c r="D216" i="2" s="1"/>
  <c r="C215" i="2"/>
  <c r="E246" i="1" l="1"/>
  <c r="C216" i="2"/>
  <c r="F216" i="2"/>
  <c r="E216" i="2" s="1"/>
  <c r="H216" i="2" s="1"/>
  <c r="B217" i="2" s="1"/>
  <c r="D217" i="2" s="1"/>
  <c r="E247" i="1" l="1"/>
  <c r="F217" i="2"/>
  <c r="E217" i="2" s="1"/>
  <c r="H217" i="2" s="1"/>
  <c r="B218" i="2" s="1"/>
  <c r="F218" i="2" s="1"/>
  <c r="C217" i="2"/>
  <c r="E248" i="1" l="1"/>
  <c r="C218" i="2"/>
  <c r="D218" i="2"/>
  <c r="E218" i="2" s="1"/>
  <c r="H218" i="2" s="1"/>
  <c r="B219" i="2" s="1"/>
  <c r="D219" i="2" s="1"/>
  <c r="E249" i="1" l="1"/>
  <c r="F219" i="2"/>
  <c r="E219" i="2" s="1"/>
  <c r="H219" i="2" s="1"/>
  <c r="B220" i="2" s="1"/>
  <c r="D220" i="2" s="1"/>
  <c r="C219" i="2"/>
  <c r="E250" i="1" l="1"/>
  <c r="F220" i="2"/>
  <c r="E220" i="2" s="1"/>
  <c r="H220" i="2" s="1"/>
  <c r="B221" i="2" s="1"/>
  <c r="C221" i="2" s="1"/>
  <c r="C220" i="2"/>
  <c r="E251" i="1" l="1"/>
  <c r="D221" i="2"/>
  <c r="F221" i="2"/>
  <c r="E252" i="1" l="1"/>
  <c r="E221" i="2"/>
  <c r="H221" i="2" s="1"/>
  <c r="B222" i="2" s="1"/>
  <c r="D222" i="2" s="1"/>
  <c r="E253" i="1" l="1"/>
  <c r="C222" i="2"/>
  <c r="F222" i="2"/>
  <c r="E222" i="2" s="1"/>
  <c r="H222" i="2" s="1"/>
  <c r="B223" i="2" s="1"/>
  <c r="D223" i="2" s="1"/>
  <c r="E254" i="1" l="1"/>
  <c r="C223" i="2"/>
  <c r="F223" i="2"/>
  <c r="E223" i="2" s="1"/>
  <c r="H223" i="2" s="1"/>
  <c r="B224" i="2" s="1"/>
  <c r="D224" i="2" s="1"/>
  <c r="E255" i="1" l="1"/>
  <c r="C224" i="2"/>
  <c r="F224" i="2"/>
  <c r="E224" i="2" s="1"/>
  <c r="H224" i="2" s="1"/>
  <c r="B225" i="2" s="1"/>
  <c r="F225" i="2" s="1"/>
  <c r="E256" i="1" l="1"/>
  <c r="D225" i="2"/>
  <c r="E225" i="2" s="1"/>
  <c r="H225" i="2" s="1"/>
  <c r="B226" i="2" s="1"/>
  <c r="C225" i="2"/>
  <c r="E257" i="1" l="1"/>
  <c r="C226" i="2"/>
  <c r="F226" i="2"/>
  <c r="D226" i="2"/>
  <c r="E258" i="1" l="1"/>
  <c r="E226" i="2"/>
  <c r="H226" i="2" s="1"/>
  <c r="B227" i="2" s="1"/>
  <c r="F227" i="2" s="1"/>
  <c r="E259" i="1" l="1"/>
  <c r="C227" i="2"/>
  <c r="D227" i="2"/>
  <c r="E227" i="2" s="1"/>
  <c r="H227" i="2" s="1"/>
  <c r="B228" i="2" s="1"/>
  <c r="F228" i="2" s="1"/>
  <c r="E260" i="1" l="1"/>
  <c r="D228" i="2"/>
  <c r="E228" i="2" s="1"/>
  <c r="H228" i="2" s="1"/>
  <c r="B229" i="2" s="1"/>
  <c r="D229" i="2" s="1"/>
  <c r="C228" i="2"/>
  <c r="E261" i="1" l="1"/>
  <c r="F229" i="2"/>
  <c r="E229" i="2" s="1"/>
  <c r="H229" i="2" s="1"/>
  <c r="B230" i="2" s="1"/>
  <c r="C229" i="2"/>
  <c r="E262" i="1" l="1"/>
  <c r="D230" i="2"/>
  <c r="F230" i="2"/>
  <c r="C230" i="2"/>
  <c r="E263" i="1" l="1"/>
  <c r="E230" i="2"/>
  <c r="H230" i="2" s="1"/>
  <c r="B231" i="2" s="1"/>
  <c r="D231" i="2" s="1"/>
  <c r="E264" i="1" l="1"/>
  <c r="F231" i="2"/>
  <c r="E231" i="2" s="1"/>
  <c r="H231" i="2" s="1"/>
  <c r="B232" i="2" s="1"/>
  <c r="C231" i="2"/>
  <c r="E265" i="1" l="1"/>
  <c r="C232" i="2"/>
  <c r="F232" i="2"/>
  <c r="D232" i="2"/>
  <c r="E266" i="1" l="1"/>
  <c r="E232" i="2"/>
  <c r="H232" i="2" s="1"/>
  <c r="B233" i="2" s="1"/>
  <c r="D233" i="2" s="1"/>
  <c r="E267" i="1" l="1"/>
  <c r="C233" i="2"/>
  <c r="F233" i="2"/>
  <c r="E233" i="2" s="1"/>
  <c r="H233" i="2" s="1"/>
  <c r="B234" i="2" s="1"/>
  <c r="E268" i="1" l="1"/>
  <c r="D234" i="2"/>
  <c r="C234" i="2"/>
  <c r="F234" i="2"/>
  <c r="E234" i="2" l="1"/>
  <c r="H234" i="2" s="1"/>
  <c r="B235" i="2" s="1"/>
  <c r="F235" i="2" s="1"/>
  <c r="E269" i="1"/>
  <c r="C235" i="2" l="1"/>
  <c r="D235" i="2"/>
  <c r="E270" i="1"/>
  <c r="E235" i="2"/>
  <c r="H235" i="2" s="1"/>
  <c r="B236" i="2" s="1"/>
  <c r="D236" i="2" s="1"/>
  <c r="E271" i="1" l="1"/>
  <c r="C236" i="2"/>
  <c r="F236" i="2"/>
  <c r="E236" i="2" s="1"/>
  <c r="H236" i="2" s="1"/>
  <c r="B237" i="2" s="1"/>
  <c r="E272" i="1" l="1"/>
  <c r="F237" i="2"/>
  <c r="D237" i="2"/>
  <c r="C237" i="2"/>
  <c r="E273" i="1" l="1"/>
  <c r="E237" i="2"/>
  <c r="H237" i="2" s="1"/>
  <c r="B238" i="2" s="1"/>
  <c r="C238" i="2" s="1"/>
  <c r="E274" i="1" l="1"/>
  <c r="F238" i="2"/>
  <c r="D238" i="2"/>
  <c r="E275" i="1" l="1"/>
  <c r="E238" i="2"/>
  <c r="H238" i="2" s="1"/>
  <c r="B239" i="2" s="1"/>
  <c r="F239" i="2" s="1"/>
  <c r="E276" i="1" l="1"/>
  <c r="D239" i="2"/>
  <c r="E239" i="2" s="1"/>
  <c r="H239" i="2" s="1"/>
  <c r="B240" i="2" s="1"/>
  <c r="F240" i="2" s="1"/>
  <c r="C239" i="2"/>
  <c r="E277" i="1" l="1"/>
  <c r="C240" i="2"/>
  <c r="D240" i="2"/>
  <c r="E240" i="2" s="1"/>
  <c r="H240" i="2" s="1"/>
  <c r="B241" i="2" s="1"/>
  <c r="F241" i="2" s="1"/>
  <c r="E278" i="1" l="1"/>
  <c r="C241" i="2"/>
  <c r="D241" i="2"/>
  <c r="E241" i="2" s="1"/>
  <c r="H241" i="2" s="1"/>
  <c r="B242" i="2" s="1"/>
  <c r="D242" i="2" s="1"/>
  <c r="E279" i="1" l="1"/>
  <c r="F242" i="2"/>
  <c r="E242" i="2" s="1"/>
  <c r="H242" i="2" s="1"/>
  <c r="B243" i="2" s="1"/>
  <c r="F243" i="2" s="1"/>
  <c r="C242" i="2"/>
  <c r="E280" i="1" l="1"/>
  <c r="D243" i="2"/>
  <c r="E243" i="2" s="1"/>
  <c r="H243" i="2" s="1"/>
  <c r="B244" i="2" s="1"/>
  <c r="C243" i="2"/>
  <c r="E281" i="1" l="1"/>
  <c r="C244" i="2"/>
  <c r="F244" i="2"/>
  <c r="D244" i="2"/>
  <c r="E282" i="1" l="1"/>
  <c r="E244" i="2"/>
  <c r="H244" i="2" s="1"/>
  <c r="B245" i="2" s="1"/>
  <c r="D245" i="2" s="1"/>
  <c r="E283" i="1" l="1"/>
  <c r="C245" i="2"/>
  <c r="F245" i="2"/>
  <c r="E245" i="2" s="1"/>
  <c r="H245" i="2" s="1"/>
  <c r="B246" i="2" s="1"/>
  <c r="E284" i="1" l="1"/>
  <c r="F246" i="2"/>
  <c r="D246" i="2"/>
  <c r="C246" i="2"/>
  <c r="E285" i="1" l="1"/>
  <c r="E246" i="2"/>
  <c r="H246" i="2" s="1"/>
  <c r="B247" i="2" s="1"/>
  <c r="F247" i="2" s="1"/>
  <c r="E286" i="1" l="1"/>
  <c r="C247" i="2"/>
  <c r="D247" i="2"/>
  <c r="E247" i="2" s="1"/>
  <c r="H247" i="2" s="1"/>
  <c r="B248" i="2" s="1"/>
  <c r="F248" i="2" s="1"/>
  <c r="E287" i="1" l="1"/>
  <c r="C248" i="2"/>
  <c r="D248" i="2"/>
  <c r="E248" i="2" s="1"/>
  <c r="H248" i="2" s="1"/>
  <c r="B249" i="2" s="1"/>
  <c r="D249" i="2" s="1"/>
  <c r="E288" i="1" l="1"/>
  <c r="C249" i="2"/>
  <c r="F249" i="2"/>
  <c r="E249" i="2" s="1"/>
  <c r="H249" i="2" s="1"/>
  <c r="B250" i="2" s="1"/>
  <c r="D250" i="2" s="1"/>
  <c r="E289" i="1" l="1"/>
  <c r="C250" i="2"/>
  <c r="F250" i="2"/>
  <c r="E250" i="2" s="1"/>
  <c r="H250" i="2" s="1"/>
  <c r="B251" i="2" s="1"/>
  <c r="E290" i="1" l="1"/>
  <c r="D251" i="2"/>
  <c r="F251" i="2"/>
  <c r="C251" i="2"/>
  <c r="E291" i="1" l="1"/>
  <c r="E251" i="2"/>
  <c r="H251" i="2" s="1"/>
  <c r="B252" i="2" s="1"/>
  <c r="D252" i="2" s="1"/>
  <c r="E292" i="1" l="1"/>
  <c r="F252" i="2"/>
  <c r="E252" i="2" s="1"/>
  <c r="H252" i="2" s="1"/>
  <c r="B253" i="2" s="1"/>
  <c r="C252" i="2"/>
  <c r="E293" i="1" l="1"/>
  <c r="D253" i="2"/>
  <c r="F253" i="2"/>
  <c r="C253" i="2"/>
  <c r="E294" i="1" l="1"/>
  <c r="E253" i="2"/>
  <c r="H253" i="2" s="1"/>
  <c r="B254" i="2" s="1"/>
  <c r="F254" i="2" s="1"/>
  <c r="E295" i="1" l="1"/>
  <c r="C254" i="2"/>
  <c r="D254" i="2"/>
  <c r="E254" i="2" s="1"/>
  <c r="H254" i="2" s="1"/>
  <c r="B255" i="2" s="1"/>
  <c r="D255" i="2" s="1"/>
  <c r="E296" i="1" l="1"/>
  <c r="C255" i="2"/>
  <c r="F255" i="2"/>
  <c r="E255" i="2" s="1"/>
  <c r="H255" i="2" s="1"/>
  <c r="B256" i="2" s="1"/>
  <c r="F256" i="2" s="1"/>
  <c r="E297" i="1" l="1"/>
  <c r="C256" i="2"/>
  <c r="D256" i="2"/>
  <c r="E256" i="2" s="1"/>
  <c r="H256" i="2" s="1"/>
  <c r="B257" i="2" s="1"/>
  <c r="D257" i="2" s="1"/>
  <c r="E298" i="1" l="1"/>
  <c r="F257" i="2"/>
  <c r="E257" i="2" s="1"/>
  <c r="H257" i="2" s="1"/>
  <c r="B258" i="2" s="1"/>
  <c r="C257" i="2"/>
  <c r="E299" i="1" l="1"/>
  <c r="D258" i="2"/>
  <c r="F258" i="2"/>
  <c r="C258" i="2"/>
  <c r="E300" i="1" l="1"/>
  <c r="E258" i="2"/>
  <c r="H258" i="2" s="1"/>
  <c r="B259" i="2" s="1"/>
  <c r="D259" i="2" s="1"/>
  <c r="E301" i="1" l="1"/>
  <c r="C259" i="2"/>
  <c r="F259" i="2"/>
  <c r="E259" i="2" s="1"/>
  <c r="H259" i="2" s="1"/>
  <c r="B260" i="2" s="1"/>
  <c r="C260" i="2" s="1"/>
  <c r="E302" i="1" l="1"/>
  <c r="D260" i="2"/>
  <c r="F260" i="2"/>
  <c r="E303" i="1" l="1"/>
  <c r="E260" i="2"/>
  <c r="H260" i="2" s="1"/>
  <c r="B261" i="2" s="1"/>
  <c r="F261" i="2" s="1"/>
  <c r="E304" i="1" l="1"/>
  <c r="C261" i="2"/>
  <c r="D261" i="2"/>
  <c r="E261" i="2" s="1"/>
  <c r="H261" i="2" s="1"/>
  <c r="B262" i="2" s="1"/>
  <c r="F262" i="2" s="1"/>
  <c r="E305" i="1" l="1"/>
  <c r="C262" i="2"/>
  <c r="D262" i="2"/>
  <c r="E262" i="2" s="1"/>
  <c r="H262" i="2" s="1"/>
  <c r="B263" i="2" s="1"/>
  <c r="F263" i="2" s="1"/>
  <c r="E306" i="1" l="1"/>
  <c r="C263" i="2"/>
  <c r="D263" i="2"/>
  <c r="E263" i="2" s="1"/>
  <c r="H263" i="2" s="1"/>
  <c r="B264" i="2" s="1"/>
  <c r="F264" i="2" s="1"/>
  <c r="E307" i="1" l="1"/>
  <c r="C264" i="2"/>
  <c r="D264" i="2"/>
  <c r="E264" i="2" s="1"/>
  <c r="H264" i="2" s="1"/>
  <c r="B265" i="2" s="1"/>
  <c r="D265" i="2" s="1"/>
  <c r="E308" i="1" l="1"/>
  <c r="F265" i="2"/>
  <c r="E265" i="2" s="1"/>
  <c r="H265" i="2" s="1"/>
  <c r="B266" i="2" s="1"/>
  <c r="C265" i="2"/>
  <c r="E309" i="1" l="1"/>
  <c r="D266" i="2"/>
  <c r="F266" i="2"/>
  <c r="C266" i="2"/>
  <c r="E310" i="1" l="1"/>
  <c r="E266" i="2"/>
  <c r="H266" i="2" s="1"/>
  <c r="B267" i="2" s="1"/>
  <c r="D267" i="2" s="1"/>
  <c r="E311" i="1" l="1"/>
  <c r="F267" i="2"/>
  <c r="E267" i="2" s="1"/>
  <c r="H267" i="2" s="1"/>
  <c r="B268" i="2" s="1"/>
  <c r="F268" i="2" s="1"/>
  <c r="C267" i="2"/>
  <c r="E312" i="1" l="1"/>
  <c r="C268" i="2"/>
  <c r="D268" i="2"/>
  <c r="E268" i="2" s="1"/>
  <c r="H268" i="2" s="1"/>
  <c r="B269" i="2" s="1"/>
  <c r="C269" i="2" s="1"/>
  <c r="E313" i="1" l="1"/>
  <c r="D269" i="2"/>
  <c r="F269" i="2"/>
  <c r="E314" i="1" l="1"/>
  <c r="E269" i="2"/>
  <c r="H269" i="2" s="1"/>
  <c r="B270" i="2" s="1"/>
  <c r="C270" i="2" s="1"/>
  <c r="E315" i="1" l="1"/>
  <c r="D270" i="2"/>
  <c r="F270" i="2"/>
  <c r="E316" i="1" l="1"/>
  <c r="E270" i="2"/>
  <c r="H270" i="2" s="1"/>
  <c r="B271" i="2" s="1"/>
  <c r="F271" i="2" s="1"/>
  <c r="E317" i="1" l="1"/>
  <c r="C271" i="2"/>
  <c r="D271" i="2"/>
  <c r="E271" i="2" s="1"/>
  <c r="H271" i="2" s="1"/>
  <c r="B272" i="2" s="1"/>
  <c r="D272" i="2" s="1"/>
  <c r="E318" i="1" l="1"/>
  <c r="C272" i="2"/>
  <c r="F272" i="2"/>
  <c r="E272" i="2" s="1"/>
  <c r="H272" i="2" s="1"/>
  <c r="B273" i="2" s="1"/>
  <c r="D273" i="2" s="1"/>
  <c r="E319" i="1" l="1"/>
  <c r="C273" i="2"/>
  <c r="F273" i="2"/>
  <c r="E273" i="2" s="1"/>
  <c r="H273" i="2" s="1"/>
  <c r="B274" i="2" s="1"/>
  <c r="E320" i="1" l="1"/>
  <c r="F274" i="2"/>
  <c r="D274" i="2"/>
  <c r="C274" i="2"/>
  <c r="E321" i="1" l="1"/>
  <c r="E274" i="2"/>
  <c r="H274" i="2" s="1"/>
  <c r="B275" i="2" s="1"/>
  <c r="E322" i="1" l="1"/>
  <c r="D275" i="2"/>
  <c r="F275" i="2"/>
  <c r="C275" i="2"/>
  <c r="E323" i="1" l="1"/>
  <c r="E275" i="2"/>
  <c r="H275" i="2" s="1"/>
  <c r="B276" i="2" s="1"/>
  <c r="D276" i="2" s="1"/>
  <c r="E324" i="1" l="1"/>
  <c r="C276" i="2"/>
  <c r="F276" i="2"/>
  <c r="E276" i="2" s="1"/>
  <c r="H276" i="2" s="1"/>
  <c r="B277" i="2" s="1"/>
  <c r="D277" i="2" s="1"/>
  <c r="E325" i="1" l="1"/>
  <c r="C277" i="2"/>
  <c r="F277" i="2"/>
  <c r="E277" i="2" s="1"/>
  <c r="H277" i="2" s="1"/>
  <c r="B278" i="2" s="1"/>
  <c r="E326" i="1" l="1"/>
  <c r="D278" i="2"/>
  <c r="F278" i="2"/>
  <c r="C278" i="2"/>
  <c r="E327" i="1" l="1"/>
  <c r="E278" i="2"/>
  <c r="H278" i="2" s="1"/>
  <c r="B279" i="2" s="1"/>
  <c r="D279" i="2" s="1"/>
  <c r="E328" i="1" l="1"/>
  <c r="C279" i="2"/>
  <c r="F279" i="2"/>
  <c r="E279" i="2" s="1"/>
  <c r="H279" i="2" s="1"/>
  <c r="B280" i="2" s="1"/>
  <c r="E329" i="1" l="1"/>
  <c r="F280" i="2"/>
  <c r="D280" i="2"/>
  <c r="C280" i="2"/>
  <c r="E330" i="1" l="1"/>
  <c r="E280" i="2"/>
  <c r="H280" i="2" s="1"/>
  <c r="B281" i="2" s="1"/>
  <c r="D281" i="2" s="1"/>
  <c r="E331" i="1" l="1"/>
  <c r="C281" i="2"/>
  <c r="F281" i="2"/>
  <c r="E281" i="2" s="1"/>
  <c r="H281" i="2" s="1"/>
  <c r="B282" i="2" s="1"/>
  <c r="F282" i="2" s="1"/>
  <c r="E332" i="1" l="1"/>
  <c r="C282" i="2"/>
  <c r="D282" i="2"/>
  <c r="E282" i="2" s="1"/>
  <c r="H282" i="2" s="1"/>
  <c r="B283" i="2" s="1"/>
  <c r="F283" i="2" s="1"/>
  <c r="E333" i="1" l="1"/>
  <c r="D283" i="2"/>
  <c r="E283" i="2" s="1"/>
  <c r="H283" i="2" s="1"/>
  <c r="B284" i="2" s="1"/>
  <c r="C284" i="2" s="1"/>
  <c r="C283" i="2"/>
  <c r="E334" i="1" l="1"/>
  <c r="F284" i="2"/>
  <c r="D284" i="2"/>
  <c r="E335" i="1" l="1"/>
  <c r="E284" i="2"/>
  <c r="H284" i="2" s="1"/>
  <c r="B285" i="2" s="1"/>
  <c r="D285" i="2" s="1"/>
  <c r="E336" i="1" l="1"/>
  <c r="F285" i="2"/>
  <c r="E285" i="2" s="1"/>
  <c r="H285" i="2" s="1"/>
  <c r="B286" i="2" s="1"/>
  <c r="C286" i="2" s="1"/>
  <c r="C285" i="2"/>
  <c r="E337" i="1" l="1"/>
  <c r="D286" i="2"/>
  <c r="F286" i="2"/>
  <c r="E338" i="1" l="1"/>
  <c r="E286" i="2"/>
  <c r="H286" i="2" s="1"/>
  <c r="B287" i="2" s="1"/>
  <c r="F287" i="2" s="1"/>
  <c r="E339" i="1" l="1"/>
  <c r="C287" i="2"/>
  <c r="D287" i="2"/>
  <c r="E287" i="2" s="1"/>
  <c r="H287" i="2" s="1"/>
  <c r="B288" i="2" s="1"/>
  <c r="D288" i="2" s="1"/>
  <c r="E340" i="1" l="1"/>
  <c r="C288" i="2"/>
  <c r="F288" i="2"/>
  <c r="E288" i="2" s="1"/>
  <c r="H288" i="2" s="1"/>
  <c r="B289" i="2" s="1"/>
  <c r="C289" i="2" s="1"/>
  <c r="E341" i="1" l="1"/>
  <c r="F289" i="2"/>
  <c r="D289" i="2"/>
  <c r="E289" i="2" s="1"/>
  <c r="H289" i="2" s="1"/>
  <c r="B290" i="2" s="1"/>
  <c r="E342" i="1" l="1"/>
  <c r="D290" i="2"/>
  <c r="C290" i="2"/>
  <c r="F290" i="2"/>
  <c r="E343" i="1" l="1"/>
  <c r="E290" i="2"/>
  <c r="H290" i="2" s="1"/>
  <c r="B291" i="2" s="1"/>
  <c r="F291" i="2" s="1"/>
  <c r="E344" i="1" l="1"/>
  <c r="C291" i="2"/>
  <c r="D291" i="2"/>
  <c r="E291" i="2" s="1"/>
  <c r="H291" i="2" s="1"/>
  <c r="B292" i="2" s="1"/>
  <c r="F292" i="2" s="1"/>
  <c r="E345" i="1" l="1"/>
  <c r="C292" i="2"/>
  <c r="D292" i="2"/>
  <c r="E292" i="2" s="1"/>
  <c r="H292" i="2" s="1"/>
  <c r="B293" i="2" s="1"/>
  <c r="D293" i="2" s="1"/>
  <c r="E346" i="1" l="1"/>
  <c r="F293" i="2"/>
  <c r="E293" i="2" s="1"/>
  <c r="H293" i="2" s="1"/>
  <c r="B294" i="2" s="1"/>
  <c r="C293" i="2"/>
  <c r="E347" i="1" l="1"/>
  <c r="D294" i="2"/>
  <c r="C294" i="2"/>
  <c r="F294" i="2"/>
  <c r="E348" i="1" l="1"/>
  <c r="E294" i="2"/>
  <c r="H294" i="2" s="1"/>
  <c r="B295" i="2" s="1"/>
  <c r="C295" i="2" s="1"/>
  <c r="E349" i="1" l="1"/>
  <c r="D295" i="2"/>
  <c r="F295" i="2"/>
  <c r="E350" i="1" l="1"/>
  <c r="E295" i="2"/>
  <c r="H295" i="2" s="1"/>
  <c r="B296" i="2" s="1"/>
  <c r="E351" i="1" l="1"/>
  <c r="F296" i="2"/>
  <c r="D296" i="2"/>
  <c r="C296" i="2"/>
  <c r="E296" i="2" l="1"/>
  <c r="H296" i="2" s="1"/>
  <c r="B297" i="2" s="1"/>
  <c r="D297" i="2" s="1"/>
  <c r="E352" i="1"/>
  <c r="F297" i="2" l="1"/>
  <c r="C297" i="2"/>
  <c r="E297" i="2"/>
  <c r="H297" i="2" s="1"/>
  <c r="B298" i="2" s="1"/>
  <c r="C298" i="2" s="1"/>
  <c r="E353" i="1"/>
  <c r="F298" i="2" l="1"/>
  <c r="D298" i="2"/>
  <c r="E354" i="1"/>
  <c r="E298" i="2" l="1"/>
  <c r="H298" i="2" s="1"/>
  <c r="B299" i="2" s="1"/>
  <c r="F299" i="2" s="1"/>
  <c r="E355" i="1"/>
  <c r="D299" i="2" l="1"/>
  <c r="E299" i="2" s="1"/>
  <c r="H299" i="2" s="1"/>
  <c r="B300" i="2" s="1"/>
  <c r="F300" i="2" s="1"/>
  <c r="C299" i="2"/>
  <c r="E356" i="1"/>
  <c r="C300" i="2" l="1"/>
  <c r="D300" i="2"/>
  <c r="E300" i="2" s="1"/>
  <c r="H300" i="2" s="1"/>
  <c r="B301" i="2" s="1"/>
  <c r="F301" i="2" s="1"/>
  <c r="E357" i="1"/>
  <c r="D301" i="2" l="1"/>
  <c r="E301" i="2" s="1"/>
  <c r="H301" i="2" s="1"/>
  <c r="B302" i="2" s="1"/>
  <c r="D302" i="2" s="1"/>
  <c r="C301" i="2"/>
  <c r="E358" i="1"/>
  <c r="F302" i="2" l="1"/>
  <c r="E302" i="2" s="1"/>
  <c r="H302" i="2" s="1"/>
  <c r="B303" i="2" s="1"/>
  <c r="F303" i="2" s="1"/>
  <c r="C302" i="2"/>
  <c r="E359" i="1"/>
  <c r="C303" i="2" l="1"/>
  <c r="D303" i="2"/>
  <c r="E303" i="2" s="1"/>
  <c r="H303" i="2" s="1"/>
  <c r="B304" i="2" s="1"/>
  <c r="E360" i="1"/>
  <c r="C304" i="2" l="1"/>
  <c r="F304" i="2"/>
  <c r="D304" i="2"/>
  <c r="E304" i="2" s="1"/>
  <c r="H304" i="2" s="1"/>
  <c r="B305" i="2" s="1"/>
  <c r="F305" i="2" s="1"/>
  <c r="E361" i="1"/>
  <c r="C305" i="2" l="1"/>
  <c r="D305" i="2"/>
  <c r="E305" i="2" s="1"/>
  <c r="H305" i="2" s="1"/>
  <c r="B306" i="2" s="1"/>
  <c r="F306" i="2" s="1"/>
  <c r="D306" i="2" l="1"/>
  <c r="E306" i="2" s="1"/>
  <c r="H306" i="2" s="1"/>
  <c r="B307" i="2" s="1"/>
  <c r="D307" i="2" s="1"/>
  <c r="C306" i="2"/>
  <c r="F307" i="2" l="1"/>
  <c r="E307" i="2" s="1"/>
  <c r="H307" i="2" s="1"/>
  <c r="B308" i="2" s="1"/>
  <c r="D308" i="2" s="1"/>
  <c r="C307" i="2"/>
  <c r="F308" i="2" l="1"/>
  <c r="C308" i="2"/>
  <c r="E308" i="2"/>
  <c r="H308" i="2" s="1"/>
  <c r="B309" i="2" s="1"/>
  <c r="C309" i="2" l="1"/>
  <c r="D309" i="2"/>
  <c r="F309" i="2"/>
  <c r="E309" i="2" l="1"/>
  <c r="H309" i="2" s="1"/>
  <c r="B310" i="2" s="1"/>
  <c r="D310" i="2" l="1"/>
  <c r="C310" i="2"/>
  <c r="F310" i="2"/>
  <c r="E310" i="2" l="1"/>
  <c r="H310" i="2" s="1"/>
  <c r="B311" i="2" s="1"/>
  <c r="C311" i="2" l="1"/>
  <c r="F311" i="2"/>
  <c r="D311" i="2"/>
  <c r="E311" i="2" l="1"/>
  <c r="H311" i="2" s="1"/>
  <c r="B312" i="2" s="1"/>
  <c r="D312" i="2" l="1"/>
  <c r="C312" i="2"/>
  <c r="F312" i="2"/>
  <c r="E312" i="2" l="1"/>
  <c r="H312" i="2" s="1"/>
  <c r="B313" i="2" s="1"/>
  <c r="C313" i="2" l="1"/>
  <c r="F313" i="2"/>
  <c r="D313" i="2"/>
  <c r="E313" i="2" l="1"/>
  <c r="H313" i="2" s="1"/>
  <c r="B314" i="2" s="1"/>
  <c r="F314" i="2" s="1"/>
  <c r="C314" i="2" l="1"/>
  <c r="D314" i="2"/>
  <c r="E314" i="2" s="1"/>
  <c r="H314" i="2" s="1"/>
  <c r="B315" i="2" s="1"/>
  <c r="D315" i="2" l="1"/>
  <c r="C315" i="2"/>
  <c r="F315" i="2"/>
  <c r="E315" i="2" l="1"/>
  <c r="H315" i="2" s="1"/>
  <c r="B316" i="2" s="1"/>
  <c r="F316" i="2" s="1"/>
  <c r="D316" i="2" l="1"/>
  <c r="E316" i="2" s="1"/>
  <c r="H316" i="2" s="1"/>
  <c r="B317" i="2" s="1"/>
  <c r="F317" i="2" s="1"/>
  <c r="C316" i="2"/>
  <c r="D317" i="2" l="1"/>
  <c r="E317" i="2" s="1"/>
  <c r="H317" i="2" s="1"/>
  <c r="B318" i="2" s="1"/>
  <c r="F318" i="2" s="1"/>
  <c r="C317" i="2"/>
  <c r="C318" i="2" l="1"/>
  <c r="D318" i="2"/>
  <c r="E318" i="2" s="1"/>
  <c r="H318" i="2" s="1"/>
  <c r="B319" i="2" s="1"/>
  <c r="F319" i="2" s="1"/>
  <c r="D319" i="2" l="1"/>
  <c r="C319" i="2"/>
  <c r="E319" i="2"/>
  <c r="H319" i="2" s="1"/>
  <c r="B320" i="2" s="1"/>
  <c r="D320" i="2" l="1"/>
  <c r="C320" i="2"/>
  <c r="F320" i="2"/>
  <c r="E320" i="2" l="1"/>
  <c r="H320" i="2" s="1"/>
  <c r="B321" i="2" s="1"/>
  <c r="F321" i="2" l="1"/>
  <c r="D321" i="2"/>
  <c r="E321" i="2" s="1"/>
  <c r="H321" i="2" s="1"/>
  <c r="B322" i="2" s="1"/>
  <c r="C321" i="2"/>
  <c r="D322" i="2" l="1"/>
  <c r="C322" i="2"/>
  <c r="F322" i="2"/>
  <c r="E322" i="2" l="1"/>
  <c r="H322" i="2" s="1"/>
  <c r="B323" i="2" s="1"/>
  <c r="D323" i="2" s="1"/>
  <c r="F323" i="2" l="1"/>
  <c r="C323" i="2"/>
  <c r="E323" i="2"/>
  <c r="H323" i="2" s="1"/>
  <c r="B324" i="2" s="1"/>
  <c r="C324" i="2" s="1"/>
  <c r="D324" i="2" l="1"/>
  <c r="F324" i="2"/>
  <c r="E324" i="2" l="1"/>
  <c r="H324" i="2" s="1"/>
  <c r="B325" i="2" s="1"/>
  <c r="C325" i="2" l="1"/>
  <c r="F325" i="2"/>
  <c r="D325" i="2"/>
  <c r="E325" i="2" l="1"/>
  <c r="H325" i="2" s="1"/>
  <c r="B326" i="2" s="1"/>
  <c r="C326" i="2" l="1"/>
  <c r="D326" i="2"/>
  <c r="F326" i="2"/>
  <c r="E326" i="2" s="1"/>
  <c r="H326" i="2" s="1"/>
  <c r="B327" i="2" s="1"/>
  <c r="C327" i="2" l="1"/>
  <c r="D327" i="2"/>
  <c r="F327" i="2"/>
  <c r="E327" i="2" l="1"/>
  <c r="H327" i="2" s="1"/>
  <c r="B328" i="2" s="1"/>
  <c r="F328" i="2" l="1"/>
  <c r="D328" i="2"/>
  <c r="E328" i="2" s="1"/>
  <c r="H328" i="2" s="1"/>
  <c r="B329" i="2" s="1"/>
  <c r="C328" i="2"/>
  <c r="D329" i="2" l="1"/>
  <c r="F329" i="2"/>
  <c r="C329" i="2"/>
  <c r="E329" i="2" l="1"/>
  <c r="H329" i="2" s="1"/>
  <c r="B330" i="2" s="1"/>
  <c r="D330" i="2" s="1"/>
  <c r="F330" i="2" l="1"/>
  <c r="E330" i="2" s="1"/>
  <c r="H330" i="2" s="1"/>
  <c r="B331" i="2" s="1"/>
  <c r="C331" i="2" s="1"/>
  <c r="C330" i="2"/>
  <c r="F331" i="2" l="1"/>
  <c r="D331" i="2"/>
  <c r="E331" i="2" s="1"/>
  <c r="H331" i="2" s="1"/>
  <c r="B332" i="2" s="1"/>
  <c r="C332" i="2" l="1"/>
  <c r="F332" i="2"/>
  <c r="D332" i="2"/>
  <c r="E332" i="2" l="1"/>
  <c r="H332" i="2" s="1"/>
  <c r="B333" i="2" s="1"/>
  <c r="D333" i="2" l="1"/>
  <c r="F333" i="2"/>
  <c r="C333" i="2"/>
  <c r="E333" i="2"/>
  <c r="H333" i="2" s="1"/>
  <c r="B334" i="2" s="1"/>
  <c r="C334" i="2" l="1"/>
  <c r="F334" i="2"/>
  <c r="D334" i="2"/>
  <c r="E334" i="2" s="1"/>
  <c r="H334" i="2" s="1"/>
  <c r="B335" i="2" s="1"/>
  <c r="F335" i="2" l="1"/>
  <c r="C335" i="2"/>
  <c r="D335" i="2"/>
  <c r="E335" i="2" l="1"/>
  <c r="H335" i="2" s="1"/>
  <c r="B336" i="2" s="1"/>
  <c r="D336" i="2" s="1"/>
  <c r="F336" i="2" l="1"/>
  <c r="E336" i="2" s="1"/>
  <c r="H336" i="2" s="1"/>
  <c r="B337" i="2" s="1"/>
  <c r="C337" i="2" s="1"/>
  <c r="C336" i="2"/>
  <c r="D337" i="2" l="1"/>
  <c r="F337" i="2"/>
  <c r="E337" i="2" l="1"/>
  <c r="H337" i="2" s="1"/>
  <c r="B338" i="2" s="1"/>
  <c r="F338" i="2" s="1"/>
  <c r="D338" i="2" l="1"/>
  <c r="E338" i="2"/>
  <c r="H338" i="2" s="1"/>
  <c r="B339" i="2" s="1"/>
  <c r="D339" i="2" s="1"/>
  <c r="C338" i="2"/>
  <c r="F339" i="2"/>
  <c r="E339" i="2" s="1"/>
  <c r="H339" i="2" s="1"/>
  <c r="B340" i="2" s="1"/>
  <c r="C340" i="2" s="1"/>
  <c r="C339" i="2" l="1"/>
  <c r="F340" i="2"/>
  <c r="D340" i="2"/>
  <c r="E340" i="2" s="1"/>
  <c r="H340" i="2" s="1"/>
  <c r="B341" i="2" s="1"/>
  <c r="C341" i="2" s="1"/>
  <c r="F341" i="2" l="1"/>
  <c r="D341" i="2"/>
  <c r="E341" i="2" s="1"/>
  <c r="H341" i="2" s="1"/>
  <c r="B342" i="2" s="1"/>
  <c r="F342" i="2" s="1"/>
  <c r="D342" i="2" l="1"/>
  <c r="E342" i="2" s="1"/>
  <c r="H342" i="2" s="1"/>
  <c r="B343" i="2" s="1"/>
  <c r="D343" i="2" s="1"/>
  <c r="C342" i="2"/>
  <c r="F343" i="2" l="1"/>
  <c r="C343" i="2"/>
  <c r="E343" i="2"/>
  <c r="H343" i="2" s="1"/>
  <c r="B344" i="2" s="1"/>
  <c r="F344" i="2" s="1"/>
  <c r="C344" i="2" l="1"/>
  <c r="D344" i="2"/>
  <c r="E344" i="2" s="1"/>
  <c r="H344" i="2" s="1"/>
  <c r="B345" i="2" s="1"/>
  <c r="C345" i="2" s="1"/>
  <c r="D345" i="2" l="1"/>
  <c r="F345" i="2"/>
  <c r="E345" i="2" l="1"/>
  <c r="H345" i="2" s="1"/>
  <c r="B346" i="2" s="1"/>
  <c r="F346" i="2" l="1"/>
  <c r="C346" i="2"/>
  <c r="D346" i="2"/>
  <c r="E346" i="2" s="1"/>
  <c r="H346" i="2" s="1"/>
  <c r="B347" i="2" s="1"/>
  <c r="D347" i="2" l="1"/>
  <c r="F347" i="2"/>
  <c r="C347" i="2"/>
  <c r="E347" i="2" l="1"/>
  <c r="H347" i="2" s="1"/>
  <c r="B348" i="2" s="1"/>
  <c r="F348" i="2" s="1"/>
  <c r="C348" i="2" l="1"/>
  <c r="D348" i="2"/>
  <c r="E348" i="2" s="1"/>
  <c r="H348" i="2" s="1"/>
  <c r="B349" i="2" s="1"/>
  <c r="D349" i="2" s="1"/>
  <c r="F349" i="2" l="1"/>
  <c r="E349" i="2" s="1"/>
  <c r="H349" i="2" s="1"/>
  <c r="B350" i="2" s="1"/>
  <c r="D350" i="2" s="1"/>
  <c r="C349" i="2"/>
  <c r="F350" i="2" l="1"/>
  <c r="E350" i="2" s="1"/>
  <c r="H350" i="2" s="1"/>
  <c r="B351" i="2" s="1"/>
  <c r="D351" i="2" s="1"/>
  <c r="C350" i="2"/>
  <c r="C351" i="2" l="1"/>
  <c r="F351" i="2"/>
  <c r="E351" i="2" s="1"/>
  <c r="H351" i="2" s="1"/>
  <c r="B352" i="2" s="1"/>
  <c r="F352" i="2" s="1"/>
  <c r="C352" i="2" l="1"/>
  <c r="D352" i="2"/>
  <c r="E352" i="2" s="1"/>
  <c r="H352" i="2" s="1"/>
  <c r="B353" i="2" s="1"/>
  <c r="C353" i="2" s="1"/>
  <c r="F353" i="2" l="1"/>
  <c r="D353" i="2"/>
  <c r="E353" i="2" s="1"/>
  <c r="H353" i="2" s="1"/>
  <c r="B354" i="2" s="1"/>
  <c r="D354" i="2" l="1"/>
  <c r="C354" i="2"/>
  <c r="F354" i="2"/>
  <c r="E354" i="2" l="1"/>
  <c r="H354" i="2" s="1"/>
  <c r="B355" i="2" s="1"/>
  <c r="D355" i="2" l="1"/>
  <c r="C355" i="2"/>
  <c r="F355" i="2"/>
  <c r="E355" i="2" s="1"/>
  <c r="H355" i="2" s="1"/>
  <c r="B356" i="2" s="1"/>
  <c r="D356" i="2" l="1"/>
  <c r="C356" i="2"/>
  <c r="F356" i="2"/>
  <c r="E356" i="2" s="1"/>
  <c r="H356" i="2" s="1"/>
  <c r="B357" i="2" s="1"/>
  <c r="D357" i="2" l="1"/>
  <c r="F357" i="2"/>
  <c r="C357" i="2"/>
  <c r="E357" i="2" l="1"/>
  <c r="H357" i="2" s="1"/>
  <c r="B358" i="2" s="1"/>
  <c r="F358" i="2" l="1"/>
  <c r="C358" i="2"/>
  <c r="D358" i="2"/>
  <c r="E358" i="2" s="1"/>
  <c r="H358" i="2" s="1"/>
  <c r="B359" i="2" s="1"/>
  <c r="D359" i="2" l="1"/>
  <c r="C359" i="2"/>
  <c r="F359" i="2"/>
  <c r="E359" i="2" s="1"/>
  <c r="H359" i="2" s="1"/>
  <c r="B360" i="2" s="1"/>
  <c r="D360" i="2" l="1"/>
  <c r="F360" i="2"/>
  <c r="E360" i="2" s="1"/>
  <c r="H360" i="2" s="1"/>
  <c r="B361" i="2" s="1"/>
  <c r="C360" i="2"/>
  <c r="F361" i="2" l="1"/>
  <c r="C361" i="2"/>
  <c r="D361" i="2"/>
  <c r="E361" i="2" s="1"/>
  <c r="H361" i="2" s="1"/>
  <c r="B362" i="2" s="1"/>
  <c r="D362" i="2" l="1"/>
  <c r="F362" i="2"/>
  <c r="C362" i="2"/>
  <c r="E362" i="2" l="1"/>
  <c r="H362" i="2" s="1"/>
  <c r="B363" i="2" s="1"/>
  <c r="C363" i="2" l="1"/>
  <c r="D363" i="2"/>
  <c r="F363" i="2"/>
  <c r="E363" i="2" l="1"/>
  <c r="H363" i="2" s="1"/>
  <c r="B364" i="2" s="1"/>
  <c r="F364" i="2" l="1"/>
  <c r="C364" i="2"/>
  <c r="D364" i="2"/>
  <c r="E364" i="2" s="1"/>
  <c r="H364" i="2" s="1"/>
  <c r="B365" i="2" s="1"/>
  <c r="C365" i="2" l="1"/>
  <c r="D365" i="2"/>
  <c r="F365" i="2"/>
  <c r="E365" i="2" l="1"/>
  <c r="H365" i="2" s="1"/>
  <c r="B366" i="2" s="1"/>
  <c r="D366" i="2" l="1"/>
  <c r="C366" i="2"/>
  <c r="F366" i="2"/>
  <c r="E366" i="2" l="1"/>
  <c r="H366" i="2" s="1"/>
  <c r="B367" i="2" s="1"/>
  <c r="D367" i="2" l="1"/>
  <c r="C367" i="2"/>
  <c r="F367" i="2"/>
  <c r="E367" i="2" s="1"/>
  <c r="H367" i="2" s="1"/>
  <c r="B368" i="2" s="1"/>
  <c r="F368" i="2" l="1"/>
  <c r="C368" i="2"/>
  <c r="D368" i="2"/>
  <c r="E368" i="2" s="1"/>
  <c r="H368" i="2" s="1"/>
  <c r="B369" i="2" s="1"/>
  <c r="D369" i="2" l="1"/>
  <c r="F369" i="2"/>
  <c r="E369" i="2" s="1"/>
  <c r="H369" i="2" s="1"/>
  <c r="B370" i="2" s="1"/>
  <c r="C369" i="2"/>
  <c r="D370" i="2" l="1"/>
  <c r="F370" i="2"/>
  <c r="E370" i="2" s="1"/>
  <c r="H370" i="2" s="1"/>
  <c r="B371" i="2" s="1"/>
  <c r="C370" i="2"/>
  <c r="D371" i="2" l="1"/>
  <c r="C371" i="2"/>
  <c r="F371" i="2"/>
  <c r="E371" i="2" s="1"/>
  <c r="H371" i="2" s="1"/>
  <c r="B372" i="2" s="1"/>
  <c r="F372" i="2" l="1"/>
  <c r="C372" i="2"/>
  <c r="D372" i="2"/>
  <c r="E372" i="2" s="1"/>
  <c r="H372" i="2" s="1"/>
  <c r="B373" i="2" s="1"/>
  <c r="D373" i="2" l="1"/>
  <c r="C373" i="2"/>
  <c r="F373" i="2"/>
  <c r="E373" i="2" l="1"/>
  <c r="H373" i="2" s="1"/>
  <c r="B374" i="2" s="1"/>
  <c r="F374" i="2" l="1"/>
  <c r="D374" i="2"/>
  <c r="C374" i="2"/>
  <c r="E374" i="2" l="1"/>
  <c r="H374" i="2" s="1"/>
  <c r="B375" i="2" s="1"/>
  <c r="D375" i="2" s="1"/>
  <c r="F375" i="2" l="1"/>
  <c r="C375" i="2"/>
  <c r="E375" i="2"/>
  <c r="H375" i="2" s="1"/>
  <c r="B376" i="2" s="1"/>
  <c r="F376" i="2" l="1"/>
  <c r="D376" i="2"/>
  <c r="E376" i="2" s="1"/>
  <c r="H376" i="2" s="1"/>
  <c r="B377" i="2" s="1"/>
  <c r="C376" i="2"/>
  <c r="F377" i="2" l="1"/>
  <c r="D377" i="2"/>
  <c r="E377" i="2" s="1"/>
  <c r="H377" i="2" s="1"/>
  <c r="B378" i="2" s="1"/>
  <c r="C377" i="2"/>
  <c r="D378" i="2" l="1"/>
  <c r="C378" i="2"/>
  <c r="F378" i="2"/>
  <c r="E378" i="2" l="1"/>
  <c r="H378" i="2" s="1"/>
  <c r="B379" i="2" s="1"/>
  <c r="D379" i="2" l="1"/>
  <c r="C379" i="2"/>
  <c r="F379" i="2"/>
  <c r="E379" i="2" s="1"/>
  <c r="H379" i="2" s="1"/>
  <c r="B380" i="2" s="1"/>
  <c r="F380" i="2" l="1"/>
  <c r="C380" i="2"/>
  <c r="D380" i="2"/>
  <c r="E380" i="2" s="1"/>
  <c r="H380" i="2" s="1"/>
  <c r="B381" i="2" s="1"/>
  <c r="F381" i="2" l="1"/>
  <c r="C381" i="2"/>
  <c r="D381" i="2"/>
  <c r="E381" i="2" s="1"/>
  <c r="H381" i="2" s="1"/>
  <c r="B382" i="2" s="1"/>
  <c r="D382" i="2" l="1"/>
  <c r="C382" i="2"/>
  <c r="F382" i="2"/>
  <c r="E382" i="2" s="1"/>
  <c r="H382" i="2" s="1"/>
  <c r="B383" i="2" s="1"/>
  <c r="F383" i="2" l="1"/>
  <c r="D383" i="2"/>
  <c r="E383" i="2" s="1"/>
  <c r="H383" i="2" s="1"/>
  <c r="B384" i="2" s="1"/>
  <c r="C383" i="2"/>
  <c r="D384" i="2" l="1"/>
  <c r="C384" i="2"/>
  <c r="F384" i="2"/>
  <c r="E384" i="2" l="1"/>
  <c r="H384" i="2" s="1"/>
  <c r="B385" i="2" s="1"/>
  <c r="D385" i="2" l="1"/>
  <c r="F385" i="2"/>
  <c r="E385" i="2" s="1"/>
  <c r="H385" i="2" s="1"/>
  <c r="B386" i="2" s="1"/>
  <c r="C385" i="2"/>
  <c r="C386" i="2" l="1"/>
  <c r="F386" i="2"/>
  <c r="D386" i="2"/>
  <c r="E386" i="2" l="1"/>
  <c r="H386" i="2" s="1"/>
  <c r="B387" i="2" s="1"/>
  <c r="D387" i="2" s="1"/>
  <c r="F387" i="2" l="1"/>
  <c r="C387" i="2"/>
  <c r="E387" i="2"/>
  <c r="H387" i="2" s="1"/>
  <c r="B388" i="2" s="1"/>
  <c r="D388" i="2" s="1"/>
  <c r="C388" i="2" l="1"/>
  <c r="F388" i="2"/>
  <c r="E388" i="2" s="1"/>
  <c r="H388" i="2" s="1"/>
  <c r="B389" i="2" s="1"/>
  <c r="C389" i="2" s="1"/>
  <c r="F389" i="2" l="1"/>
  <c r="D389" i="2"/>
  <c r="E389" i="2"/>
  <c r="H389" i="2" s="1"/>
  <c r="B390" i="2" s="1"/>
  <c r="D390" i="2" s="1"/>
  <c r="C390" i="2" l="1"/>
  <c r="F390" i="2"/>
  <c r="E390" i="2" s="1"/>
  <c r="H390" i="2" s="1"/>
  <c r="B391" i="2" s="1"/>
  <c r="F391" i="2" l="1"/>
  <c r="D391" i="2"/>
  <c r="C391" i="2"/>
  <c r="E391" i="2" l="1"/>
  <c r="H391" i="2" s="1"/>
  <c r="B392" i="2" s="1"/>
  <c r="C392" i="2" s="1"/>
  <c r="D392" i="2" l="1"/>
  <c r="F392" i="2"/>
  <c r="E392" i="2" l="1"/>
  <c r="H392" i="2" s="1"/>
  <c r="B393" i="2" s="1"/>
  <c r="D393" i="2" l="1"/>
  <c r="E393" i="2" s="1"/>
  <c r="H393" i="2" s="1"/>
  <c r="B394" i="2" s="1"/>
  <c r="F393" i="2"/>
  <c r="C393" i="2"/>
  <c r="C394" i="2" l="1"/>
  <c r="F394" i="2"/>
  <c r="D394" i="2"/>
  <c r="E394" i="2" s="1"/>
  <c r="H394" i="2" s="1"/>
  <c r="B395" i="2" s="1"/>
  <c r="D395" i="2" s="1"/>
  <c r="C395" i="2" l="1"/>
  <c r="F395" i="2"/>
  <c r="E395" i="2" s="1"/>
  <c r="H395" i="2" s="1"/>
  <c r="B396" i="2" s="1"/>
  <c r="D396" i="2" s="1"/>
  <c r="C396" i="2" l="1"/>
  <c r="F396" i="2"/>
  <c r="E396" i="2" s="1"/>
  <c r="H396" i="2" s="1"/>
  <c r="B397" i="2" s="1"/>
  <c r="F397" i="2" s="1"/>
  <c r="C397" i="2" l="1"/>
  <c r="D397" i="2"/>
  <c r="E397" i="2"/>
  <c r="H397" i="2" s="1"/>
  <c r="B398" i="2" s="1"/>
  <c r="C398" i="2" l="1"/>
  <c r="F398" i="2"/>
  <c r="D398" i="2"/>
  <c r="E398" i="2" l="1"/>
  <c r="H398" i="2" s="1"/>
  <c r="B399" i="2" s="1"/>
  <c r="D399" i="2" s="1"/>
  <c r="F399" i="2" l="1"/>
  <c r="C399" i="2"/>
  <c r="E399" i="2"/>
  <c r="H399" i="2" s="1"/>
  <c r="B400" i="2" s="1"/>
  <c r="C400" i="2" l="1"/>
  <c r="D400" i="2"/>
  <c r="F400" i="2"/>
  <c r="E400" i="2" s="1"/>
  <c r="H400" i="2" s="1"/>
  <c r="B401" i="2" s="1"/>
  <c r="F401" i="2" l="1"/>
  <c r="C401" i="2"/>
  <c r="D401" i="2"/>
  <c r="E401" i="2" s="1"/>
  <c r="H401" i="2" s="1"/>
  <c r="B402" i="2" s="1"/>
  <c r="C402" i="2" l="1"/>
  <c r="F402" i="2"/>
  <c r="D402" i="2"/>
  <c r="E402" i="2" s="1"/>
  <c r="H402" i="2" s="1"/>
  <c r="B403" i="2" s="1"/>
  <c r="D403" i="2" l="1"/>
  <c r="F403" i="2"/>
  <c r="C403" i="2"/>
  <c r="E403" i="2" l="1"/>
  <c r="H403" i="2" s="1"/>
  <c r="B404" i="2" s="1"/>
  <c r="F404" i="2" s="1"/>
  <c r="C404" i="2" l="1"/>
  <c r="D404" i="2"/>
  <c r="E404" i="2" s="1"/>
  <c r="H404" i="2" s="1"/>
  <c r="B405" i="2" s="1"/>
  <c r="F405" i="2" l="1"/>
  <c r="C405" i="2"/>
  <c r="D405" i="2"/>
  <c r="E405" i="2" s="1"/>
  <c r="H405" i="2" s="1"/>
  <c r="B406" i="2" s="1"/>
  <c r="D406" i="2" s="1"/>
  <c r="F406" i="2" l="1"/>
  <c r="E406" i="2" s="1"/>
  <c r="H406" i="2" s="1"/>
  <c r="B407" i="2" s="1"/>
  <c r="C406" i="2"/>
  <c r="D407" i="2" l="1"/>
  <c r="C407" i="2"/>
  <c r="F407" i="2"/>
  <c r="E407" i="2" l="1"/>
  <c r="H407" i="2" s="1"/>
  <c r="B408" i="2" s="1"/>
  <c r="F408" i="2" l="1"/>
  <c r="H24" i="2" s="1"/>
  <c r="H25" i="2" s="1"/>
  <c r="C408" i="2"/>
  <c r="D408" i="2"/>
  <c r="E408" i="2" s="1"/>
  <c r="H408" i="2" s="1"/>
  <c r="H23" i="2"/>
  <c r="G203" i="1" l="1"/>
  <c r="F203" i="1"/>
  <c r="H203" i="1"/>
  <c r="G205" i="1"/>
  <c r="G204" i="1"/>
  <c r="F204" i="1"/>
  <c r="H205" i="1"/>
  <c r="G206" i="1"/>
  <c r="H204" i="1"/>
  <c r="F205" i="1"/>
  <c r="H206" i="1"/>
  <c r="H207" i="1"/>
  <c r="F208" i="1"/>
  <c r="G208" i="1"/>
  <c r="F206" i="1"/>
  <c r="F210" i="1"/>
  <c r="H209" i="1"/>
  <c r="F209" i="1"/>
  <c r="G207" i="1"/>
  <c r="H208" i="1"/>
  <c r="G211" i="1"/>
  <c r="G209" i="1"/>
  <c r="G210" i="1"/>
  <c r="F207" i="1"/>
  <c r="H210" i="1"/>
  <c r="H211" i="1"/>
  <c r="G212" i="1"/>
  <c r="F211" i="1"/>
  <c r="H212" i="1"/>
  <c r="H213" i="1"/>
  <c r="G213" i="1"/>
  <c r="F213" i="1"/>
  <c r="F212" i="1"/>
  <c r="G215" i="1"/>
  <c r="H214" i="1"/>
  <c r="F215" i="1"/>
  <c r="F214" i="1"/>
  <c r="H215" i="1"/>
  <c r="G214" i="1"/>
  <c r="G216" i="1"/>
  <c r="F216" i="1"/>
  <c r="H216" i="1"/>
  <c r="F217" i="1"/>
  <c r="G217" i="1"/>
  <c r="H217" i="1"/>
  <c r="G222" i="1"/>
  <c r="F219" i="1"/>
  <c r="H219" i="1"/>
  <c r="G218" i="1"/>
  <c r="G219" i="1"/>
  <c r="F218" i="1"/>
  <c r="G224" i="1"/>
  <c r="H220" i="1"/>
  <c r="H218" i="1"/>
  <c r="F220" i="1"/>
  <c r="G220" i="1"/>
  <c r="F221" i="1"/>
  <c r="H222" i="1"/>
  <c r="F223" i="1"/>
  <c r="F222" i="1"/>
  <c r="H221" i="1"/>
  <c r="G221" i="1"/>
  <c r="H223" i="1"/>
  <c r="G223" i="1"/>
  <c r="H225" i="1"/>
  <c r="G225" i="1"/>
  <c r="F225" i="1"/>
  <c r="H224" i="1"/>
  <c r="H226" i="1"/>
  <c r="G227" i="1"/>
  <c r="F224" i="1"/>
  <c r="G226" i="1"/>
  <c r="G229" i="1"/>
  <c r="H228" i="1"/>
  <c r="F226" i="1"/>
  <c r="F227" i="1"/>
  <c r="H227" i="1"/>
  <c r="G230" i="1"/>
  <c r="F228" i="1"/>
  <c r="G228" i="1"/>
  <c r="F229" i="1"/>
  <c r="H229" i="1"/>
  <c r="F230" i="1"/>
  <c r="G231" i="1"/>
  <c r="H231" i="1"/>
  <c r="H230" i="1"/>
  <c r="G233" i="1"/>
  <c r="F232" i="1"/>
  <c r="F233" i="1"/>
  <c r="F231" i="1"/>
  <c r="H232" i="1"/>
  <c r="H233" i="1"/>
  <c r="G232" i="1"/>
  <c r="H235" i="1"/>
  <c r="G234" i="1"/>
  <c r="F234" i="1"/>
  <c r="H234" i="1"/>
  <c r="F235" i="1"/>
  <c r="G235" i="1"/>
  <c r="H236" i="1"/>
  <c r="F237" i="1"/>
  <c r="F236" i="1"/>
  <c r="F238" i="1"/>
  <c r="G238" i="1"/>
  <c r="G237" i="1"/>
  <c r="G236" i="1"/>
  <c r="F242" i="1"/>
  <c r="F241" i="1"/>
  <c r="F239" i="1"/>
  <c r="H237" i="1"/>
  <c r="H238" i="1"/>
  <c r="G243" i="1"/>
  <c r="F240" i="1"/>
  <c r="H240" i="1"/>
  <c r="G241" i="1"/>
  <c r="F244" i="1"/>
  <c r="H239" i="1"/>
  <c r="H242" i="1"/>
  <c r="G242" i="1"/>
  <c r="G239" i="1"/>
  <c r="G240" i="1"/>
  <c r="H246" i="1"/>
  <c r="H244" i="1"/>
  <c r="H241" i="1"/>
  <c r="F243" i="1"/>
  <c r="H243" i="1"/>
  <c r="G244" i="1"/>
  <c r="G245" i="1"/>
  <c r="G246" i="1"/>
  <c r="F245" i="1"/>
  <c r="F246" i="1"/>
  <c r="F247" i="1"/>
  <c r="G247" i="1"/>
  <c r="F249" i="1"/>
  <c r="G248" i="1"/>
  <c r="H247" i="1"/>
  <c r="H245" i="1"/>
  <c r="G249" i="1"/>
  <c r="G251" i="1"/>
  <c r="F248" i="1"/>
  <c r="H250" i="1"/>
  <c r="H249" i="1"/>
  <c r="G250" i="1"/>
  <c r="F252" i="1"/>
  <c r="H248" i="1"/>
  <c r="H251" i="1"/>
  <c r="F251" i="1"/>
  <c r="F250" i="1"/>
  <c r="H253" i="1"/>
  <c r="H252" i="1"/>
  <c r="G252" i="1"/>
  <c r="F255" i="1"/>
  <c r="F253" i="1"/>
  <c r="G254" i="1"/>
  <c r="G253" i="1"/>
  <c r="H255" i="1"/>
  <c r="F254" i="1"/>
  <c r="H254" i="1"/>
  <c r="F256" i="1"/>
  <c r="G256" i="1"/>
  <c r="G255" i="1"/>
  <c r="H257" i="1"/>
  <c r="H256" i="1"/>
  <c r="F257" i="1"/>
  <c r="G257" i="1"/>
  <c r="H258" i="1"/>
  <c r="G258" i="1"/>
  <c r="F258" i="1"/>
  <c r="G259" i="1"/>
  <c r="F259" i="1"/>
  <c r="F261" i="1"/>
  <c r="H261" i="1"/>
  <c r="F260" i="1"/>
  <c r="H259" i="1"/>
  <c r="G260" i="1"/>
  <c r="H260" i="1"/>
  <c r="F263" i="1"/>
  <c r="G262" i="1"/>
  <c r="G261" i="1"/>
  <c r="G263" i="1"/>
  <c r="F262" i="1"/>
  <c r="H262" i="1"/>
  <c r="H264" i="1"/>
  <c r="H263" i="1"/>
  <c r="G265" i="1"/>
  <c r="G264" i="1"/>
  <c r="H267" i="1"/>
  <c r="H265" i="1"/>
  <c r="G266" i="1"/>
  <c r="F267" i="1"/>
  <c r="F266" i="1"/>
  <c r="H266" i="1"/>
  <c r="G267" i="1"/>
  <c r="F264" i="1"/>
  <c r="F265" i="1"/>
  <c r="F268" i="1"/>
  <c r="G269" i="1"/>
  <c r="H268" i="1"/>
  <c r="H269" i="1"/>
  <c r="G270" i="1"/>
  <c r="H270" i="1"/>
  <c r="F270" i="1"/>
  <c r="H271" i="1"/>
  <c r="F269" i="1"/>
  <c r="G271" i="1"/>
  <c r="G272" i="1"/>
  <c r="G274" i="1"/>
  <c r="G268" i="1"/>
  <c r="F272" i="1"/>
  <c r="F271" i="1"/>
  <c r="F274" i="1"/>
  <c r="F273" i="1"/>
  <c r="H272" i="1"/>
  <c r="H277" i="1"/>
  <c r="H273" i="1"/>
  <c r="G275" i="1"/>
  <c r="G273" i="1"/>
  <c r="G276" i="1"/>
  <c r="H275" i="1"/>
  <c r="H276" i="1"/>
  <c r="F275" i="1"/>
  <c r="F276" i="1"/>
  <c r="G277" i="1"/>
  <c r="H274" i="1"/>
  <c r="H279" i="1"/>
  <c r="G278" i="1"/>
  <c r="F280" i="1"/>
  <c r="G279" i="1"/>
  <c r="F277" i="1"/>
  <c r="H278" i="1"/>
  <c r="F278" i="1"/>
  <c r="H280" i="1"/>
  <c r="H281" i="1"/>
  <c r="G280" i="1"/>
  <c r="F279" i="1"/>
  <c r="G284" i="1"/>
  <c r="G281" i="1"/>
  <c r="F281" i="1"/>
  <c r="G282" i="1"/>
  <c r="F282" i="1"/>
  <c r="F283" i="1"/>
  <c r="H282" i="1"/>
  <c r="F284" i="1"/>
  <c r="H283" i="1"/>
  <c r="G285" i="1"/>
  <c r="G283" i="1"/>
  <c r="F285" i="1"/>
  <c r="H284" i="1"/>
  <c r="F286" i="1"/>
  <c r="G286" i="1"/>
  <c r="H286" i="1"/>
  <c r="F287" i="1"/>
  <c r="H285" i="1"/>
  <c r="G288" i="1"/>
  <c r="G287" i="1"/>
  <c r="G289" i="1"/>
  <c r="H288" i="1"/>
  <c r="F288" i="1"/>
  <c r="H287" i="1"/>
  <c r="F289" i="1"/>
  <c r="H290" i="1"/>
  <c r="F290" i="1"/>
  <c r="G290" i="1"/>
  <c r="F292" i="1"/>
  <c r="H289" i="1"/>
  <c r="G291" i="1"/>
  <c r="G293" i="1"/>
  <c r="F291" i="1"/>
  <c r="G292" i="1"/>
  <c r="G294" i="1"/>
  <c r="H293" i="1"/>
  <c r="H292" i="1"/>
  <c r="H295" i="1"/>
  <c r="H291" i="1"/>
  <c r="F294" i="1"/>
  <c r="G295" i="1"/>
  <c r="H294" i="1"/>
  <c r="F293" i="1"/>
  <c r="F295" i="1"/>
  <c r="F297" i="1"/>
  <c r="G297" i="1"/>
  <c r="H296" i="1"/>
  <c r="H297" i="1"/>
  <c r="F296" i="1"/>
  <c r="H298" i="1"/>
  <c r="G296" i="1"/>
  <c r="G301" i="1"/>
  <c r="H299" i="1"/>
  <c r="F299" i="1"/>
  <c r="G300" i="1"/>
  <c r="G298" i="1"/>
  <c r="F298" i="1"/>
  <c r="G302" i="1"/>
  <c r="F302" i="1"/>
  <c r="F301" i="1"/>
  <c r="H300" i="1"/>
  <c r="H301" i="1"/>
  <c r="G299" i="1"/>
  <c r="F300" i="1"/>
  <c r="H304" i="1"/>
  <c r="F305" i="1"/>
  <c r="H302" i="1"/>
  <c r="F304" i="1"/>
  <c r="G303" i="1"/>
  <c r="G304" i="1"/>
  <c r="G305" i="1"/>
  <c r="H303" i="1"/>
  <c r="H306" i="1"/>
  <c r="H305" i="1"/>
  <c r="F303" i="1"/>
  <c r="G306" i="1"/>
  <c r="F306" i="1"/>
  <c r="F307" i="1"/>
  <c r="G307" i="1"/>
  <c r="F309" i="1"/>
  <c r="G308" i="1"/>
  <c r="H308" i="1"/>
  <c r="H309" i="1"/>
  <c r="G309" i="1"/>
  <c r="H310" i="1"/>
  <c r="F311" i="1"/>
  <c r="H307" i="1"/>
  <c r="G310" i="1"/>
  <c r="H312" i="1"/>
  <c r="F308" i="1"/>
  <c r="F310" i="1"/>
  <c r="G311" i="1"/>
  <c r="H314" i="1"/>
  <c r="H311" i="1"/>
  <c r="F312" i="1"/>
  <c r="G315" i="1"/>
  <c r="G312" i="1"/>
  <c r="G314" i="1"/>
  <c r="H313" i="1"/>
  <c r="F316" i="1"/>
  <c r="F315" i="1"/>
  <c r="G317" i="1"/>
  <c r="G313" i="1"/>
  <c r="H317" i="1"/>
  <c r="F314" i="1"/>
  <c r="H315" i="1"/>
  <c r="H316" i="1"/>
  <c r="F313" i="1"/>
  <c r="G316" i="1"/>
  <c r="F317" i="1"/>
  <c r="H319" i="1"/>
  <c r="F319" i="1"/>
  <c r="H318" i="1"/>
  <c r="G318" i="1"/>
  <c r="F320" i="1"/>
  <c r="G319" i="1"/>
  <c r="H321" i="1"/>
  <c r="F318" i="1"/>
  <c r="G322" i="1"/>
  <c r="G321" i="1"/>
  <c r="F321" i="1"/>
  <c r="H320" i="1"/>
  <c r="G320" i="1"/>
  <c r="H322" i="1"/>
  <c r="G323" i="1"/>
  <c r="H323" i="1"/>
  <c r="F322" i="1"/>
  <c r="F323" i="1"/>
  <c r="F324" i="1"/>
  <c r="H324" i="1"/>
  <c r="F325" i="1"/>
  <c r="G324" i="1"/>
  <c r="G325" i="1"/>
  <c r="H327" i="1"/>
  <c r="H325" i="1"/>
  <c r="H326" i="1"/>
  <c r="G326" i="1"/>
  <c r="F328" i="1"/>
  <c r="F326" i="1"/>
  <c r="F327" i="1"/>
  <c r="G327" i="1"/>
  <c r="H329" i="1"/>
  <c r="G328" i="1"/>
  <c r="G330" i="1"/>
  <c r="F329" i="1"/>
  <c r="H330" i="1"/>
  <c r="F330" i="1"/>
  <c r="H328" i="1"/>
  <c r="G329" i="1"/>
  <c r="G331" i="1"/>
  <c r="H334" i="1"/>
  <c r="H331" i="1"/>
  <c r="H332" i="1"/>
  <c r="F331" i="1"/>
  <c r="G335" i="1"/>
  <c r="H335" i="1"/>
  <c r="F333" i="1"/>
  <c r="F334" i="1"/>
  <c r="F335" i="1"/>
  <c r="H333" i="1"/>
  <c r="G332" i="1"/>
  <c r="G334" i="1"/>
  <c r="F337" i="1"/>
  <c r="G333" i="1"/>
  <c r="F332" i="1"/>
  <c r="H336" i="1"/>
  <c r="G337" i="1"/>
  <c r="H337" i="1"/>
  <c r="G338" i="1"/>
  <c r="H340" i="1"/>
  <c r="H339" i="1"/>
  <c r="G336" i="1"/>
  <c r="F339" i="1"/>
  <c r="H338" i="1"/>
  <c r="G340" i="1"/>
  <c r="F340" i="1"/>
  <c r="F336" i="1"/>
  <c r="G339" i="1"/>
  <c r="F338" i="1"/>
  <c r="G343" i="1"/>
  <c r="H341" i="1"/>
  <c r="H342" i="1"/>
  <c r="F341" i="1"/>
  <c r="F343" i="1"/>
  <c r="F342" i="1"/>
  <c r="H343" i="1"/>
  <c r="G341" i="1"/>
  <c r="G342" i="1"/>
  <c r="G344" i="1"/>
  <c r="F344" i="1"/>
  <c r="H344" i="1"/>
  <c r="G346" i="1"/>
  <c r="H345" i="1"/>
  <c r="G345" i="1"/>
  <c r="F345" i="1"/>
  <c r="F347" i="1"/>
  <c r="F346" i="1"/>
  <c r="H346" i="1"/>
  <c r="H349" i="1"/>
  <c r="G347" i="1"/>
  <c r="G348" i="1"/>
  <c r="G349" i="1"/>
  <c r="H351" i="1"/>
  <c r="H348" i="1"/>
  <c r="F348" i="1"/>
  <c r="F349" i="1"/>
  <c r="H347" i="1"/>
  <c r="G350" i="1"/>
  <c r="F351" i="1"/>
  <c r="F350" i="1"/>
  <c r="F352" i="1"/>
  <c r="G351" i="1"/>
  <c r="H350" i="1"/>
  <c r="H353" i="1"/>
  <c r="G354" i="1"/>
  <c r="G352" i="1"/>
  <c r="F353" i="1"/>
  <c r="H354" i="1"/>
  <c r="F354" i="1"/>
  <c r="H352" i="1"/>
  <c r="F356" i="1"/>
  <c r="G356" i="1"/>
  <c r="H355" i="1"/>
  <c r="G355" i="1"/>
  <c r="G357" i="1"/>
  <c r="H356" i="1"/>
  <c r="G353" i="1"/>
  <c r="H357" i="1"/>
  <c r="F355" i="1"/>
  <c r="H358" i="1"/>
  <c r="F357" i="1"/>
  <c r="H359" i="1"/>
  <c r="F359" i="1"/>
  <c r="G358" i="1"/>
  <c r="G359" i="1"/>
  <c r="F358" i="1"/>
  <c r="F360" i="1"/>
  <c r="F361" i="1"/>
  <c r="G361" i="1"/>
  <c r="G360" i="1"/>
  <c r="H360" i="1"/>
  <c r="H361" i="1"/>
  <c r="H183" i="1"/>
  <c r="F183" i="1"/>
  <c r="G184" i="1"/>
  <c r="F184" i="1"/>
  <c r="G183" i="1"/>
  <c r="H184" i="1"/>
  <c r="G188" i="1"/>
  <c r="F186" i="1"/>
  <c r="F185" i="1"/>
  <c r="H185" i="1"/>
  <c r="G187" i="1"/>
  <c r="H186" i="1"/>
  <c r="G189" i="1"/>
  <c r="F187" i="1"/>
  <c r="G186" i="1"/>
  <c r="G185" i="1"/>
  <c r="G190" i="1"/>
  <c r="F188" i="1"/>
  <c r="H188" i="1"/>
  <c r="H187" i="1"/>
  <c r="H189" i="1"/>
  <c r="F190" i="1"/>
  <c r="H192" i="1"/>
  <c r="F192" i="1"/>
  <c r="F189" i="1"/>
  <c r="H190" i="1"/>
  <c r="F191" i="1"/>
  <c r="G192" i="1"/>
  <c r="G191" i="1"/>
  <c r="H191" i="1"/>
  <c r="H195" i="1"/>
  <c r="G196" i="1"/>
  <c r="H196" i="1"/>
  <c r="G194" i="1"/>
  <c r="H193" i="1"/>
  <c r="F196" i="1"/>
  <c r="F197" i="1"/>
  <c r="H194" i="1"/>
  <c r="F193" i="1"/>
  <c r="G193" i="1"/>
  <c r="F195" i="1"/>
  <c r="F194" i="1"/>
  <c r="H197" i="1"/>
  <c r="G195" i="1"/>
  <c r="G197" i="1"/>
  <c r="H199" i="1"/>
  <c r="G200" i="1"/>
  <c r="H198" i="1"/>
  <c r="F200" i="1"/>
  <c r="F199" i="1"/>
  <c r="G199" i="1"/>
  <c r="F198" i="1"/>
  <c r="G198" i="1"/>
  <c r="H200" i="1"/>
  <c r="F201" i="1"/>
  <c r="H201" i="1"/>
  <c r="H202" i="1"/>
  <c r="G202" i="1"/>
  <c r="G201" i="1"/>
  <c r="F202" i="1"/>
  <c r="H26" i="1"/>
  <c r="G25" i="1"/>
  <c r="G24" i="1"/>
  <c r="F26" i="1"/>
  <c r="H24" i="1"/>
  <c r="F25" i="1"/>
  <c r="F24" i="1"/>
  <c r="H25" i="1"/>
  <c r="G27" i="1"/>
  <c r="G26" i="1"/>
  <c r="F28" i="1"/>
  <c r="H27" i="1"/>
  <c r="F27" i="1"/>
  <c r="H28" i="1"/>
  <c r="H30" i="1"/>
  <c r="H29" i="1"/>
  <c r="F29" i="1"/>
  <c r="F30" i="1"/>
  <c r="G28" i="1"/>
  <c r="G30" i="1"/>
  <c r="G29" i="1"/>
  <c r="H32" i="1"/>
  <c r="H31" i="1"/>
  <c r="G32" i="1"/>
  <c r="G31" i="1"/>
  <c r="F34" i="1"/>
  <c r="F32" i="1"/>
  <c r="F31" i="1"/>
  <c r="G34" i="1"/>
  <c r="H33" i="1"/>
  <c r="F33" i="1"/>
  <c r="G33" i="1"/>
  <c r="G37" i="1"/>
  <c r="H34" i="1"/>
  <c r="F36" i="1"/>
  <c r="F35" i="1"/>
  <c r="G36" i="1"/>
  <c r="G35" i="1"/>
  <c r="H36" i="1"/>
  <c r="H35" i="1"/>
  <c r="H37" i="1"/>
  <c r="F39" i="1"/>
  <c r="F38" i="1"/>
  <c r="H39" i="1"/>
  <c r="H38" i="1"/>
  <c r="G38" i="1"/>
  <c r="F40" i="1"/>
  <c r="G39" i="1"/>
  <c r="H40" i="1"/>
  <c r="F37" i="1"/>
  <c r="F44" i="1"/>
  <c r="G40" i="1"/>
  <c r="G41" i="1"/>
  <c r="H41" i="1"/>
  <c r="F43" i="1"/>
  <c r="H42" i="1"/>
  <c r="G43" i="1"/>
  <c r="G42" i="1"/>
  <c r="F41" i="1"/>
  <c r="H43" i="1"/>
  <c r="G45" i="1"/>
  <c r="G44" i="1"/>
  <c r="H44" i="1"/>
  <c r="F42" i="1"/>
  <c r="F47" i="1"/>
  <c r="H46" i="1"/>
  <c r="G46" i="1"/>
  <c r="F45" i="1"/>
  <c r="H47" i="1"/>
  <c r="H45" i="1"/>
  <c r="F46" i="1"/>
  <c r="G47" i="1"/>
  <c r="G48" i="1"/>
  <c r="H48" i="1"/>
  <c r="F48" i="1"/>
  <c r="F49" i="1"/>
  <c r="G49" i="1"/>
  <c r="H49" i="1"/>
  <c r="F50" i="1"/>
  <c r="G50" i="1"/>
  <c r="H50" i="1"/>
  <c r="F52" i="1"/>
  <c r="F51" i="1"/>
  <c r="G53" i="1"/>
  <c r="G51" i="1"/>
  <c r="H51" i="1"/>
  <c r="H52" i="1"/>
  <c r="H54" i="1"/>
  <c r="G52" i="1"/>
  <c r="F53" i="1"/>
  <c r="H53" i="1"/>
  <c r="G54" i="1"/>
  <c r="F55" i="1"/>
  <c r="F54" i="1"/>
  <c r="H56" i="1"/>
  <c r="H55" i="1"/>
  <c r="G55" i="1"/>
  <c r="H58" i="1"/>
  <c r="G57" i="1"/>
  <c r="F56" i="1"/>
  <c r="G56" i="1"/>
  <c r="F57" i="1"/>
  <c r="F58" i="1"/>
  <c r="G58" i="1"/>
  <c r="H57" i="1"/>
  <c r="F59" i="1"/>
  <c r="F60" i="1"/>
  <c r="H59" i="1"/>
  <c r="G59" i="1"/>
  <c r="G60" i="1"/>
  <c r="H60" i="1"/>
  <c r="H61" i="1"/>
  <c r="F63" i="1"/>
  <c r="G61" i="1"/>
  <c r="F61" i="1"/>
  <c r="H63" i="1"/>
  <c r="G63" i="1"/>
  <c r="G62" i="1"/>
  <c r="F62" i="1"/>
  <c r="F66" i="1"/>
  <c r="H62" i="1"/>
  <c r="F64" i="1"/>
  <c r="G64" i="1"/>
  <c r="H65" i="1"/>
  <c r="H64" i="1"/>
  <c r="G65" i="1"/>
  <c r="G67" i="1"/>
  <c r="F65" i="1"/>
  <c r="H66" i="1"/>
  <c r="H67" i="1"/>
  <c r="F67" i="1"/>
  <c r="G66" i="1"/>
  <c r="H68" i="1"/>
  <c r="F68" i="1"/>
  <c r="G70" i="1"/>
  <c r="F69" i="1"/>
  <c r="G68" i="1"/>
  <c r="H69" i="1"/>
  <c r="G69" i="1"/>
  <c r="H70" i="1"/>
  <c r="F70" i="1"/>
  <c r="G72" i="1"/>
  <c r="H71" i="1"/>
  <c r="F72" i="1"/>
  <c r="F71" i="1"/>
  <c r="H72" i="1"/>
  <c r="F73" i="1"/>
  <c r="H73" i="1"/>
  <c r="G71" i="1"/>
  <c r="G77" i="1"/>
  <c r="H74" i="1"/>
  <c r="F74" i="1"/>
  <c r="F75" i="1"/>
  <c r="H75" i="1"/>
  <c r="G73" i="1"/>
  <c r="F76" i="1"/>
  <c r="G75" i="1"/>
  <c r="G76" i="1"/>
  <c r="H77" i="1"/>
  <c r="H76" i="1"/>
  <c r="G74" i="1"/>
  <c r="H78" i="1"/>
  <c r="F79" i="1"/>
  <c r="F77" i="1"/>
  <c r="G78" i="1"/>
  <c r="H79" i="1"/>
  <c r="F78" i="1"/>
  <c r="G79" i="1"/>
  <c r="H80" i="1"/>
  <c r="F81" i="1"/>
  <c r="F82" i="1"/>
  <c r="G82" i="1"/>
  <c r="G80" i="1"/>
  <c r="F80" i="1"/>
  <c r="H81" i="1"/>
  <c r="F84" i="1"/>
  <c r="G81" i="1"/>
  <c r="F83" i="1"/>
  <c r="H82" i="1"/>
  <c r="G83" i="1"/>
  <c r="H83" i="1"/>
  <c r="H85" i="1"/>
  <c r="F85" i="1"/>
  <c r="H84" i="1"/>
  <c r="G84" i="1"/>
  <c r="G85" i="1"/>
  <c r="F86" i="1"/>
  <c r="G88" i="1"/>
  <c r="H86" i="1"/>
  <c r="G86" i="1"/>
  <c r="G87" i="1"/>
  <c r="H87" i="1"/>
  <c r="H88" i="1"/>
  <c r="F87" i="1"/>
  <c r="F88" i="1"/>
  <c r="G89" i="1"/>
  <c r="H89" i="1"/>
  <c r="G90" i="1"/>
  <c r="F90" i="1"/>
  <c r="H90" i="1"/>
  <c r="F89" i="1"/>
  <c r="G93" i="1"/>
  <c r="H91" i="1"/>
  <c r="F91" i="1"/>
  <c r="H92" i="1"/>
  <c r="G91" i="1"/>
  <c r="H94" i="1"/>
  <c r="G94" i="1"/>
  <c r="F92" i="1"/>
  <c r="G92" i="1"/>
  <c r="H93" i="1"/>
  <c r="F93" i="1"/>
  <c r="G96" i="1"/>
  <c r="H95" i="1"/>
  <c r="H96" i="1"/>
  <c r="G95" i="1"/>
  <c r="F94" i="1"/>
  <c r="F95" i="1"/>
  <c r="F97" i="1"/>
  <c r="G97" i="1"/>
  <c r="F96" i="1"/>
  <c r="F98" i="1"/>
  <c r="H98" i="1"/>
  <c r="F99" i="1"/>
  <c r="H97" i="1"/>
  <c r="H99" i="1"/>
  <c r="G98" i="1"/>
  <c r="G99" i="1"/>
  <c r="H102" i="1"/>
  <c r="H100" i="1"/>
  <c r="F101" i="1"/>
  <c r="G100" i="1"/>
  <c r="G103" i="1"/>
  <c r="G102" i="1"/>
  <c r="H101" i="1"/>
  <c r="F100" i="1"/>
  <c r="G101" i="1"/>
  <c r="H105" i="1"/>
  <c r="F102" i="1"/>
  <c r="H103" i="1"/>
  <c r="F103" i="1"/>
  <c r="H104" i="1"/>
  <c r="G105" i="1"/>
  <c r="F105" i="1"/>
  <c r="G104" i="1"/>
  <c r="F106" i="1"/>
  <c r="H106" i="1"/>
  <c r="F104" i="1"/>
  <c r="G106" i="1"/>
  <c r="F107" i="1"/>
  <c r="G108" i="1"/>
  <c r="H108" i="1"/>
  <c r="H107" i="1"/>
  <c r="G107" i="1"/>
  <c r="H109" i="1"/>
  <c r="F110" i="1"/>
  <c r="F109" i="1"/>
  <c r="F108" i="1"/>
  <c r="H110" i="1"/>
  <c r="G109" i="1"/>
  <c r="G110" i="1"/>
  <c r="G111" i="1"/>
  <c r="H111" i="1"/>
  <c r="H113" i="1"/>
  <c r="F112" i="1"/>
  <c r="F111" i="1"/>
  <c r="H112" i="1"/>
  <c r="H115" i="1"/>
  <c r="H114" i="1"/>
  <c r="H117" i="1"/>
  <c r="G118" i="1"/>
  <c r="G112" i="1"/>
  <c r="F115" i="1"/>
  <c r="G117" i="1"/>
  <c r="G113" i="1"/>
  <c r="F113" i="1"/>
  <c r="F118" i="1"/>
  <c r="F114" i="1"/>
  <c r="G114" i="1"/>
  <c r="F117" i="1"/>
  <c r="H118" i="1"/>
  <c r="F116" i="1"/>
  <c r="G115" i="1"/>
  <c r="G116" i="1"/>
  <c r="F119" i="1"/>
  <c r="G120" i="1"/>
  <c r="H116" i="1"/>
  <c r="G122" i="1"/>
  <c r="G119" i="1"/>
  <c r="H120" i="1"/>
  <c r="H123" i="1"/>
  <c r="H119" i="1"/>
  <c r="H121" i="1"/>
  <c r="G121" i="1"/>
  <c r="F122" i="1"/>
  <c r="F121" i="1"/>
  <c r="F120" i="1"/>
  <c r="G124" i="1"/>
  <c r="F124" i="1"/>
  <c r="H124" i="1"/>
  <c r="F123" i="1"/>
  <c r="H122" i="1"/>
  <c r="G123" i="1"/>
  <c r="G125" i="1"/>
  <c r="G128" i="1"/>
  <c r="F125" i="1"/>
  <c r="H127" i="1"/>
  <c r="H126" i="1"/>
  <c r="F127" i="1"/>
  <c r="G127" i="1"/>
  <c r="F126" i="1"/>
  <c r="H125" i="1"/>
  <c r="G126" i="1"/>
  <c r="F128" i="1"/>
  <c r="G129" i="1"/>
  <c r="F129" i="1"/>
  <c r="H130" i="1"/>
  <c r="H128" i="1"/>
  <c r="F130" i="1"/>
  <c r="G130" i="1"/>
  <c r="H129" i="1"/>
  <c r="H131" i="1"/>
  <c r="G131" i="1"/>
  <c r="H133" i="1"/>
  <c r="F131" i="1"/>
  <c r="F133" i="1"/>
  <c r="H135" i="1"/>
  <c r="G132" i="1"/>
  <c r="H132" i="1"/>
  <c r="F132" i="1"/>
  <c r="H136" i="1"/>
  <c r="G134" i="1"/>
  <c r="G133" i="1"/>
  <c r="H134" i="1"/>
  <c r="F135" i="1"/>
  <c r="G136" i="1"/>
  <c r="G135" i="1"/>
  <c r="F136" i="1"/>
  <c r="F138" i="1"/>
  <c r="F137" i="1"/>
  <c r="G137" i="1"/>
  <c r="F134" i="1"/>
  <c r="H138" i="1"/>
  <c r="G138" i="1"/>
  <c r="H137" i="1"/>
  <c r="H139" i="1"/>
  <c r="H141" i="1"/>
  <c r="G140" i="1"/>
  <c r="F140" i="1"/>
  <c r="G139" i="1"/>
  <c r="F139" i="1"/>
  <c r="G141" i="1"/>
  <c r="F141" i="1"/>
  <c r="H140" i="1"/>
  <c r="G142" i="1"/>
  <c r="G143" i="1"/>
  <c r="F142" i="1"/>
  <c r="H143" i="1"/>
  <c r="F145" i="1"/>
  <c r="F143" i="1"/>
  <c r="H142" i="1"/>
  <c r="H147" i="1"/>
  <c r="F146" i="1"/>
  <c r="H145" i="1"/>
  <c r="H144" i="1"/>
  <c r="H148" i="1"/>
  <c r="F144" i="1"/>
  <c r="G144" i="1"/>
  <c r="F147" i="1"/>
  <c r="G145" i="1"/>
  <c r="H146" i="1"/>
  <c r="G146" i="1"/>
  <c r="H149" i="1"/>
  <c r="F150" i="1"/>
  <c r="G147" i="1"/>
  <c r="F151" i="1"/>
  <c r="F149" i="1"/>
  <c r="H150" i="1"/>
  <c r="F148" i="1"/>
  <c r="G148" i="1"/>
  <c r="G150" i="1"/>
  <c r="G149" i="1"/>
  <c r="G151" i="1"/>
  <c r="F153" i="1"/>
  <c r="H151" i="1"/>
  <c r="H152" i="1"/>
  <c r="G154" i="1"/>
  <c r="H156" i="1"/>
  <c r="G152" i="1"/>
  <c r="H153" i="1"/>
  <c r="G153" i="1"/>
  <c r="F152" i="1"/>
  <c r="H154" i="1"/>
  <c r="F156" i="1"/>
  <c r="F154" i="1"/>
  <c r="G155" i="1"/>
  <c r="F155" i="1"/>
  <c r="H155" i="1"/>
  <c r="G156" i="1"/>
  <c r="F158" i="1"/>
  <c r="F157" i="1"/>
  <c r="H157" i="1"/>
  <c r="G158" i="1"/>
  <c r="G157" i="1"/>
  <c r="H158" i="1"/>
  <c r="G160" i="1"/>
  <c r="H160" i="1"/>
  <c r="F159" i="1"/>
  <c r="H161" i="1"/>
  <c r="G161" i="1"/>
  <c r="H159" i="1"/>
  <c r="G159" i="1"/>
  <c r="F160" i="1"/>
  <c r="F164" i="1"/>
  <c r="G162" i="1"/>
  <c r="F162" i="1"/>
  <c r="H162" i="1"/>
  <c r="G163" i="1"/>
  <c r="G164" i="1"/>
  <c r="H163" i="1"/>
  <c r="H164" i="1"/>
  <c r="F163" i="1"/>
  <c r="F161" i="1"/>
  <c r="H165" i="1"/>
  <c r="H166" i="1"/>
  <c r="G165" i="1"/>
  <c r="F165" i="1"/>
  <c r="F166" i="1"/>
  <c r="G166" i="1"/>
  <c r="G167" i="1"/>
  <c r="F167" i="1"/>
  <c r="H167" i="1"/>
  <c r="F171" i="1"/>
  <c r="F168" i="1"/>
  <c r="H169" i="1"/>
  <c r="F169" i="1"/>
  <c r="H170" i="1"/>
  <c r="H168" i="1"/>
  <c r="G168" i="1"/>
  <c r="G170" i="1"/>
  <c r="H173" i="1"/>
  <c r="G172" i="1"/>
  <c r="H171" i="1"/>
  <c r="H172" i="1"/>
  <c r="F170" i="1"/>
  <c r="G169" i="1"/>
  <c r="F173" i="1"/>
  <c r="F172" i="1"/>
  <c r="H174" i="1"/>
  <c r="G173" i="1"/>
  <c r="G171" i="1"/>
  <c r="G174" i="1"/>
  <c r="F175" i="1"/>
  <c r="G175" i="1"/>
  <c r="F174" i="1"/>
  <c r="H175" i="1"/>
  <c r="H176" i="1"/>
  <c r="H177" i="1"/>
  <c r="F176" i="1"/>
  <c r="G177" i="1"/>
  <c r="F179" i="1"/>
  <c r="G178" i="1"/>
  <c r="G179" i="1"/>
  <c r="H178" i="1"/>
  <c r="F177" i="1"/>
  <c r="F178" i="1"/>
  <c r="G176" i="1"/>
  <c r="H179" i="1"/>
  <c r="H182" i="1"/>
  <c r="H180" i="1"/>
  <c r="G180" i="1"/>
  <c r="F180" i="1"/>
  <c r="G181" i="1"/>
  <c r="G182" i="1"/>
  <c r="F182" i="1"/>
  <c r="H181" i="1"/>
  <c r="F181" i="1"/>
  <c r="F14" i="1"/>
  <c r="G17" i="1"/>
  <c r="G7" i="1"/>
  <c r="H2" i="1"/>
  <c r="H4" i="1"/>
  <c r="G5" i="1"/>
  <c r="F5" i="1"/>
  <c r="F3" i="1"/>
  <c r="G23" i="1"/>
  <c r="H7" i="1"/>
  <c r="G18" i="1"/>
  <c r="F8" i="1"/>
  <c r="G21" i="1"/>
  <c r="F6" i="1"/>
  <c r="H10" i="1"/>
  <c r="G20" i="1"/>
  <c r="F23" i="1"/>
  <c r="G11" i="1"/>
  <c r="H13" i="1"/>
  <c r="F18" i="1"/>
  <c r="F9" i="1"/>
  <c r="F13" i="1"/>
  <c r="F22" i="1"/>
  <c r="H3" i="1"/>
  <c r="G13" i="1"/>
  <c r="H23" i="1"/>
  <c r="F20" i="1"/>
  <c r="H20" i="1"/>
  <c r="H19" i="1"/>
  <c r="F15" i="1"/>
  <c r="G9" i="1"/>
  <c r="H22" i="1"/>
  <c r="G22" i="1"/>
  <c r="G14" i="1"/>
  <c r="F21" i="1"/>
  <c r="G10" i="1"/>
  <c r="G16" i="1"/>
  <c r="F2" i="1"/>
  <c r="F19" i="1"/>
  <c r="H15" i="1"/>
  <c r="G4" i="1"/>
  <c r="G12" i="1"/>
  <c r="H12" i="1"/>
  <c r="F4" i="1"/>
  <c r="H14" i="1"/>
  <c r="H9" i="1"/>
  <c r="F11" i="1"/>
  <c r="F16" i="1"/>
  <c r="G15" i="1"/>
  <c r="H5" i="1"/>
  <c r="H21" i="1"/>
  <c r="G19" i="1"/>
  <c r="F17" i="1"/>
  <c r="F7" i="1"/>
  <c r="H17" i="1"/>
  <c r="H11" i="1"/>
  <c r="H6" i="1"/>
  <c r="H18" i="1"/>
  <c r="G2" i="1"/>
  <c r="G8" i="1"/>
  <c r="G3" i="1"/>
  <c r="G6" i="1"/>
  <c r="F12" i="1"/>
  <c r="H16" i="1"/>
  <c r="H8" i="1"/>
  <c r="F10" i="1"/>
  <c r="I2" i="1" l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</calcChain>
</file>

<file path=xl/comments1.xml><?xml version="1.0" encoding="utf-8"?>
<comments xmlns="http://schemas.openxmlformats.org/spreadsheetml/2006/main">
  <authors>
    <author>Sagar</author>
  </authors>
  <commentList>
    <comment ref="B24" authorId="0" shapeId="0">
      <text>
        <r>
          <rPr>
            <b/>
            <sz val="12"/>
            <color indexed="81"/>
            <rFont val="Tahoma"/>
            <family val="2"/>
          </rPr>
          <t xml:space="preserve">Compatible Upto Data:
-------------------------
</t>
        </r>
        <r>
          <rPr>
            <sz val="12"/>
            <color indexed="81"/>
            <rFont val="Tahoma"/>
            <family val="2"/>
          </rPr>
          <t xml:space="preserve">1. Annually - </t>
        </r>
        <r>
          <rPr>
            <b/>
            <sz val="12"/>
            <color indexed="81"/>
            <rFont val="Tahoma"/>
            <family val="2"/>
          </rPr>
          <t xml:space="preserve">360 Years
</t>
        </r>
        <r>
          <rPr>
            <sz val="12"/>
            <color indexed="81"/>
            <rFont val="Tahoma"/>
            <family val="2"/>
          </rPr>
          <t xml:space="preserve">2. Semi-Annually - </t>
        </r>
        <r>
          <rPr>
            <b/>
            <sz val="12"/>
            <color indexed="81"/>
            <rFont val="Tahoma"/>
            <family val="2"/>
          </rPr>
          <t xml:space="preserve">180 Years
</t>
        </r>
        <r>
          <rPr>
            <sz val="12"/>
            <color indexed="81"/>
            <rFont val="Tahoma"/>
            <family val="2"/>
          </rPr>
          <t xml:space="preserve">3. Half-Monthly - </t>
        </r>
        <r>
          <rPr>
            <b/>
            <sz val="12"/>
            <color indexed="81"/>
            <rFont val="Tahoma"/>
            <family val="2"/>
          </rPr>
          <t xml:space="preserve">60 Years
</t>
        </r>
        <r>
          <rPr>
            <sz val="12"/>
            <color indexed="81"/>
            <rFont val="Tahoma"/>
            <family val="2"/>
          </rPr>
          <t xml:space="preserve">4. Monthly - </t>
        </r>
        <r>
          <rPr>
            <b/>
            <sz val="12"/>
            <color indexed="81"/>
            <rFont val="Tahoma"/>
            <family val="2"/>
          </rPr>
          <t xml:space="preserve">30 Years
</t>
        </r>
        <r>
          <rPr>
            <sz val="12"/>
            <color indexed="81"/>
            <rFont val="Tahoma"/>
            <family val="2"/>
          </rPr>
          <t xml:space="preserve">5. Semi-Monthly - </t>
        </r>
        <r>
          <rPr>
            <b/>
            <sz val="12"/>
            <color indexed="81"/>
            <rFont val="Tahoma"/>
            <family val="2"/>
          </rPr>
          <t xml:space="preserve">15 Years
</t>
        </r>
        <r>
          <rPr>
            <sz val="12"/>
            <color indexed="81"/>
            <rFont val="Tahoma"/>
            <family val="2"/>
          </rPr>
          <t xml:space="preserve">6. Bi-Weekly - </t>
        </r>
        <r>
          <rPr>
            <b/>
            <sz val="12"/>
            <color indexed="81"/>
            <rFont val="Tahoma"/>
            <family val="2"/>
          </rPr>
          <t xml:space="preserve">14 Years
</t>
        </r>
        <r>
          <rPr>
            <sz val="12"/>
            <color indexed="81"/>
            <rFont val="Tahoma"/>
            <family val="2"/>
          </rPr>
          <t xml:space="preserve">7. Weekly - </t>
        </r>
        <r>
          <rPr>
            <b/>
            <sz val="12"/>
            <color indexed="81"/>
            <rFont val="Tahoma"/>
            <family val="2"/>
          </rPr>
          <t>7 Years</t>
        </r>
      </text>
    </comment>
    <comment ref="G43" authorId="0" shapeId="0">
      <text>
        <r>
          <rPr>
            <sz val="12"/>
            <color indexed="81"/>
            <rFont val="Tahoma"/>
            <family val="2"/>
          </rPr>
          <t xml:space="preserve">Approximately when are you going to make </t>
        </r>
        <r>
          <rPr>
            <b/>
            <sz val="12"/>
            <color indexed="81"/>
            <rFont val="Tahoma"/>
            <family val="2"/>
          </rPr>
          <t>Pre-Payment</t>
        </r>
        <r>
          <rPr>
            <sz val="12"/>
            <color indexed="81"/>
            <rFont val="Tahoma"/>
            <family val="2"/>
          </rPr>
          <t>. Enter value in that column.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<sst xmlns="http://schemas.openxmlformats.org/spreadsheetml/2006/main" count="57" uniqueCount="48">
  <si>
    <t>Loan Details</t>
  </si>
  <si>
    <t>Loan amount</t>
  </si>
  <si>
    <t>Annual Interest Rate</t>
  </si>
  <si>
    <t>Loan Period (in Years)</t>
  </si>
  <si>
    <t xml:space="preserve"> </t>
  </si>
  <si>
    <t>Year</t>
  </si>
  <si>
    <t>Loan Summary</t>
  </si>
  <si>
    <t>Loan Amount</t>
  </si>
  <si>
    <t>Start date of loan</t>
  </si>
  <si>
    <t>Total Cost of Loan</t>
  </si>
  <si>
    <t>Pmt No.</t>
  </si>
  <si>
    <t>Payment Date</t>
  </si>
  <si>
    <t>Payment</t>
  </si>
  <si>
    <t>Principal</t>
  </si>
  <si>
    <t>Interest</t>
  </si>
  <si>
    <t>Extra Payment</t>
  </si>
  <si>
    <t>Ending Balance</t>
  </si>
  <si>
    <t>EMI Payment Method</t>
  </si>
  <si>
    <t>Dropdown Values Per Year</t>
  </si>
  <si>
    <t>No. of EMI Payments</t>
  </si>
  <si>
    <t>Principle Amount</t>
  </si>
  <si>
    <t>Interest Amount</t>
  </si>
  <si>
    <t>Loan Balance</t>
  </si>
  <si>
    <t>Loan Start Date</t>
  </si>
  <si>
    <t>Loan End Date</t>
  </si>
  <si>
    <t>Extra-Payment</t>
  </si>
  <si>
    <t>EMI Payment</t>
  </si>
  <si>
    <t>EMI Payments (After Pre-Pay)</t>
  </si>
  <si>
    <t>All About Finance &amp; Insurance</t>
  </si>
  <si>
    <t>Monthly</t>
  </si>
  <si>
    <t>Total Interest Payable</t>
  </si>
  <si>
    <t>Details of Refinance Loan</t>
  </si>
  <si>
    <t>Current Loan Details</t>
  </si>
  <si>
    <t>Refinance Loan Details</t>
  </si>
  <si>
    <t>Enter the Current &amp; Refinance Loan Details</t>
  </si>
  <si>
    <t>Monthly EMI Payment</t>
  </si>
  <si>
    <t>Current &amp; Refinance Loan Summary</t>
  </si>
  <si>
    <t>Current Loan</t>
  </si>
  <si>
    <t>Refinance Loan</t>
  </si>
  <si>
    <t>Detailed Summary</t>
  </si>
  <si>
    <t>Monthly EMI Payments</t>
  </si>
  <si>
    <t>Total Interest</t>
  </si>
  <si>
    <t>Total Payment (Total Cost)</t>
  </si>
  <si>
    <t>Pay-off Date</t>
  </si>
  <si>
    <t>Difference in Refinance Loan</t>
  </si>
  <si>
    <t>Loan Tenure (in Months)</t>
  </si>
  <si>
    <t>Refinance Calculator</t>
  </si>
  <si>
    <t>© FinancePlusInsurance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</si>
</sst>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[Blue]_ \$\ * #,##0.00;[Red]_ \$\ * \-#,##0.00"/>
    <numFmt numFmtId="169" formatCode="_ * #,##0.0000000000000000000_ ;_ * \-#,##0.0000000000000000000_ ;_ * &quot;-&quot;??_ ;_ @_ "/>
  </numFmts>
  <fonts count="27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8"/>
      <color theme="0"/>
      <name val="Trebuchet MS"/>
      <family val="2"/>
      <scheme val="major"/>
    </font>
    <font>
      <b/>
      <sz val="14"/>
      <name val="Trebuchet MS"/>
      <family val="2"/>
      <scheme val="minor"/>
    </font>
    <font>
      <b/>
      <sz val="36"/>
      <color theme="0"/>
      <name val="Trebuchet MS"/>
      <family val="2"/>
      <scheme val="major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22"/>
      <color theme="1" tint="0.249977111117893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8" applyFont="0" applyFill="0" applyBorder="0" applyAlignment="0">
      <alignment vertical="center"/>
    </xf>
    <xf numFmtId="0" fontId="7" fillId="0" borderId="8"/>
  </cellStyleXfs>
  <cellXfs count="8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0" fillId="4" borderId="8" xfId="3" applyFont="1" applyFill="1" applyBorder="1" applyAlignment="1">
      <alignment horizontal="center" vertical="center"/>
    </xf>
    <xf numFmtId="0" fontId="10" fillId="4" borderId="8" xfId="3" applyFont="1" applyFill="1" applyBorder="1" applyAlignment="1">
      <alignment horizontal="right" vertical="center"/>
    </xf>
    <xf numFmtId="14" fontId="13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3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 applyProtection="1">
      <alignment horizontal="right"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166" fontId="22" fillId="6" borderId="3" xfId="1" applyNumberFormat="1" applyFont="1" applyFill="1" applyBorder="1" applyAlignment="1" applyProtection="1">
      <alignment horizontal="center" vertical="center"/>
      <protection locked="0"/>
    </xf>
    <xf numFmtId="10" fontId="22" fillId="6" borderId="3" xfId="2" applyNumberFormat="1" applyFont="1" applyFill="1" applyBorder="1" applyAlignment="1" applyProtection="1">
      <alignment horizontal="center" vertical="center"/>
      <protection locked="0"/>
    </xf>
    <xf numFmtId="1" fontId="22" fillId="6" borderId="3" xfId="1" applyNumberFormat="1" applyFont="1" applyFill="1" applyBorder="1" applyAlignment="1" applyProtection="1">
      <alignment horizontal="center" vertical="center"/>
      <protection locked="0"/>
    </xf>
    <xf numFmtId="14" fontId="22" fillId="6" borderId="4" xfId="5" applyFont="1" applyFill="1" applyBorder="1" applyAlignment="1" applyProtection="1">
      <alignment horizontal="center" vertical="center"/>
      <protection locked="0"/>
    </xf>
    <xf numFmtId="43" fontId="17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0" fillId="4" borderId="10" xfId="3" applyFont="1" applyFill="1" applyBorder="1" applyAlignment="1" applyProtection="1">
      <alignment vertical="center"/>
    </xf>
    <xf numFmtId="166" fontId="22" fillId="6" borderId="4" xfId="2" applyNumberFormat="1" applyFont="1" applyFill="1" applyBorder="1" applyAlignment="1" applyProtection="1">
      <alignment vertical="center"/>
    </xf>
    <xf numFmtId="0" fontId="22" fillId="6" borderId="4" xfId="2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9" fontId="15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6" fontId="22" fillId="6" borderId="3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10" fontId="22" fillId="6" borderId="3" xfId="2" applyNumberFormat="1" applyFont="1" applyFill="1" applyBorder="1" applyAlignment="1" applyProtection="1">
      <alignment horizontal="center" vertical="center"/>
    </xf>
    <xf numFmtId="1" fontId="22" fillId="6" borderId="3" xfId="1" applyNumberFormat="1" applyFont="1" applyFill="1" applyBorder="1" applyAlignment="1" applyProtection="1">
      <alignment horizontal="center" vertical="center"/>
    </xf>
    <xf numFmtId="14" fontId="22" fillId="6" borderId="4" xfId="5" applyFont="1" applyFill="1" applyBorder="1" applyAlignment="1" applyProtection="1">
      <alignment horizontal="center" vertical="center"/>
    </xf>
    <xf numFmtId="0" fontId="16" fillId="5" borderId="5" xfId="4" applyFont="1" applyFill="1" applyBorder="1" applyAlignment="1" applyProtection="1">
      <alignment horizontal="right" vertical="center" indent="1"/>
    </xf>
    <xf numFmtId="0" fontId="16" fillId="5" borderId="6" xfId="4" applyFont="1" applyFill="1" applyBorder="1" applyAlignment="1" applyProtection="1">
      <alignment horizontal="right" vertical="center" indent="1"/>
    </xf>
    <xf numFmtId="0" fontId="16" fillId="5" borderId="7" xfId="4" applyFont="1" applyFill="1" applyBorder="1" applyAlignment="1" applyProtection="1">
      <alignment horizontal="right" vertical="center" indent="1"/>
    </xf>
    <xf numFmtId="0" fontId="16" fillId="5" borderId="11" xfId="4" applyFont="1" applyFill="1" applyBorder="1" applyAlignment="1" applyProtection="1">
      <alignment horizontal="right" vertical="center" indent="1"/>
    </xf>
    <xf numFmtId="0" fontId="10" fillId="4" borderId="10" xfId="3" applyFont="1" applyFill="1" applyBorder="1" applyAlignment="1" applyProtection="1">
      <alignment horizontal="center" vertical="center"/>
    </xf>
    <xf numFmtId="0" fontId="26" fillId="5" borderId="8" xfId="4" applyFont="1" applyFill="1" applyBorder="1" applyAlignment="1">
      <alignment horizontal="center" vertical="center"/>
    </xf>
    <xf numFmtId="0" fontId="26" fillId="5" borderId="8" xfId="4" applyFont="1" applyFill="1" applyBorder="1" applyAlignment="1" applyProtection="1">
      <alignment horizontal="center" vertical="center"/>
    </xf>
    <xf numFmtId="0" fontId="10" fillId="4" borderId="10" xfId="3" applyFont="1" applyFill="1" applyBorder="1" applyAlignment="1">
      <alignment horizontal="center" vertical="center"/>
    </xf>
    <xf numFmtId="0" fontId="16" fillId="5" borderId="5" xfId="4" applyFont="1" applyFill="1" applyBorder="1" applyAlignment="1">
      <alignment horizontal="right" vertical="center" indent="1"/>
    </xf>
    <xf numFmtId="0" fontId="16" fillId="5" borderId="6" xfId="4" applyFont="1" applyFill="1" applyBorder="1" applyAlignment="1">
      <alignment horizontal="right" vertical="center" indent="1"/>
    </xf>
    <xf numFmtId="0" fontId="16" fillId="5" borderId="5" xfId="4" applyFont="1" applyFill="1" applyBorder="1" applyAlignment="1" applyProtection="1">
      <alignment horizontal="center" vertical="center"/>
    </xf>
    <xf numFmtId="0" fontId="23" fillId="4" borderId="8" xfId="3" applyFont="1" applyFill="1" applyBorder="1" applyAlignment="1" applyProtection="1">
      <alignment horizontal="center" vertical="center"/>
      <protection locked="0"/>
    </xf>
    <xf numFmtId="0" fontId="23" fillId="4" borderId="10" xfId="3" applyFont="1" applyFill="1" applyBorder="1" applyAlignment="1" applyProtection="1">
      <alignment horizontal="center" vertical="center"/>
      <protection locked="0"/>
    </xf>
    <xf numFmtId="0" fontId="21" fillId="4" borderId="8" xfId="3" applyFont="1" applyFill="1" applyBorder="1" applyAlignment="1" applyProtection="1">
      <alignment horizontal="center" vertical="center"/>
      <protection locked="0"/>
    </xf>
    <xf numFmtId="0" fontId="20" fillId="4" borderId="10" xfId="3" applyFont="1" applyFill="1" applyBorder="1" applyAlignment="1" applyProtection="1">
      <alignment horizontal="center" vertical="center"/>
      <protection locked="0"/>
    </xf>
    <xf numFmtId="168" fontId="22" fillId="6" borderId="4" xfId="2" applyNumberFormat="1" applyFont="1" applyFill="1" applyBorder="1" applyAlignment="1" applyProtection="1">
      <alignment horizontal="center" vertical="center"/>
    </xf>
    <xf numFmtId="168" fontId="22" fillId="6" borderId="7" xfId="2" applyNumberFormat="1" applyFont="1" applyFill="1" applyBorder="1" applyAlignment="1" applyProtection="1">
      <alignment horizontal="center" vertical="center"/>
    </xf>
    <xf numFmtId="0" fontId="22" fillId="6" borderId="4" xfId="2" applyNumberFormat="1" applyFont="1" applyFill="1" applyBorder="1" applyAlignment="1" applyProtection="1">
      <alignment horizontal="center" vertical="center"/>
    </xf>
    <xf numFmtId="0" fontId="22" fillId="6" borderId="7" xfId="2" applyNumberFormat="1" applyFont="1" applyFill="1" applyBorder="1" applyAlignment="1" applyProtection="1">
      <alignment horizontal="center" vertical="center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right" vertical="center" textRotation="0" wrapText="0" indent="0" justifyLastLine="0" shrinkToFit="0" readingOrder="0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numFmt numFmtId="167" formatCode="_ * #,##0_ ;_ * \-#,##0_ ;_ * &quot;-&quot;??_ ;_ @_ "/>
    </dxf>
    <dxf>
      <numFmt numFmtId="170" formatCode="_ \¥\ * #,##0_;"/>
    </dxf>
    <dxf>
      <numFmt numFmtId="171" formatCode="_ \€\ * #,##0_;"/>
    </dxf>
    <dxf>
      <numFmt numFmtId="172" formatCode="_ \£\ * #,##0_;"/>
    </dxf>
    <dxf>
      <numFmt numFmtId="173" formatCode="_ &quot;₹&quot;\ * #,##0_;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26"/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Summary!$F$1</c:f>
              <c:strCache>
                <c:ptCount val="1"/>
                <c:pt idx="0">
                  <c:v>Principle Amount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1"/>
                <c:pt idx="0">
                  <c:v>60622.39761218385</c:v>
                </c:pt>
                <c:pt idx="1">
                  <c:v>110714.94406947889</c:v>
                </c:pt>
                <c:pt idx="2">
                  <c:v>119904.22982346668</c:v>
                </c:pt>
                <c:pt idx="3">
                  <c:v>129856.22176294882</c:v>
                </c:pt>
                <c:pt idx="4">
                  <c:v>140634.22412516031</c:v>
                </c:pt>
                <c:pt idx="5">
                  <c:v>152306.79536780561</c:v>
                </c:pt>
                <c:pt idx="6">
                  <c:v>164948.18426676604</c:v>
                </c:pt>
                <c:pt idx="7">
                  <c:v>178638.80220970203</c:v>
                </c:pt>
                <c:pt idx="8">
                  <c:v>193465.73468979177</c:v>
                </c:pt>
                <c:pt idx="9">
                  <c:v>209523.2952531972</c:v>
                </c:pt>
                <c:pt idx="10">
                  <c:v>226913.625423897</c:v>
                </c:pt>
                <c:pt idx="11">
                  <c:v>245747.34442198466</c:v>
                </c:pt>
                <c:pt idx="12">
                  <c:v>266144.25280826486</c:v>
                </c:pt>
                <c:pt idx="13">
                  <c:v>288234.09453100426</c:v>
                </c:pt>
                <c:pt idx="14">
                  <c:v>312157.38222218707</c:v>
                </c:pt>
                <c:pt idx="15">
                  <c:v>338066.2909929523</c:v>
                </c:pt>
                <c:pt idx="16">
                  <c:v>366125.62641361175</c:v>
                </c:pt>
                <c:pt idx="17">
                  <c:v>396513.87283553235</c:v>
                </c:pt>
                <c:pt idx="18">
                  <c:v>429424.32872321765</c:v>
                </c:pt>
                <c:pt idx="19">
                  <c:v>465066.33621839108</c:v>
                </c:pt>
                <c:pt idx="20">
                  <c:v>204992.01622845558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1"/>
          <c:order val="1"/>
          <c:tx>
            <c:strRef>
              <c:f>Summary!$G$1</c:f>
              <c:strCache>
                <c:ptCount val="1"/>
                <c:pt idx="0">
                  <c:v>Interest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6000"/>
                    <a:lumMod val="100000"/>
                  </a:schemeClr>
                </a:gs>
                <a:gs pos="78000">
                  <a:schemeClr val="accent2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1"/>
                <c:pt idx="0">
                  <c:v>232131.62653552808</c:v>
                </c:pt>
                <c:pt idx="1">
                  <c:v>391149.09732659877</c:v>
                </c:pt>
                <c:pt idx="2">
                  <c:v>381959.81157261098</c:v>
                </c:pt>
                <c:pt idx="3">
                  <c:v>372007.81963312888</c:v>
                </c:pt>
                <c:pt idx="4">
                  <c:v>361229.81727091741</c:v>
                </c:pt>
                <c:pt idx="5">
                  <c:v>349557.24602827203</c:v>
                </c:pt>
                <c:pt idx="6">
                  <c:v>336915.85712931165</c:v>
                </c:pt>
                <c:pt idx="7">
                  <c:v>323225.23918637563</c:v>
                </c:pt>
                <c:pt idx="8">
                  <c:v>308398.30670628592</c:v>
                </c:pt>
                <c:pt idx="9">
                  <c:v>292340.74614288053</c:v>
                </c:pt>
                <c:pt idx="10">
                  <c:v>274950.41597218066</c:v>
                </c:pt>
                <c:pt idx="11">
                  <c:v>256116.69697409298</c:v>
                </c:pt>
                <c:pt idx="12">
                  <c:v>235719.78858781277</c:v>
                </c:pt>
                <c:pt idx="13">
                  <c:v>213629.94686507341</c:v>
                </c:pt>
                <c:pt idx="14">
                  <c:v>189706.65917389057</c:v>
                </c:pt>
                <c:pt idx="15">
                  <c:v>163797.75040312545</c:v>
                </c:pt>
                <c:pt idx="16">
                  <c:v>135738.41498246597</c:v>
                </c:pt>
                <c:pt idx="17">
                  <c:v>105350.16856054528</c:v>
                </c:pt>
                <c:pt idx="18">
                  <c:v>72439.712672860056</c:v>
                </c:pt>
                <c:pt idx="19">
                  <c:v>36797.705177686628</c:v>
                </c:pt>
                <c:pt idx="20">
                  <c:v>4118.0010199118851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3"/>
          <c:order val="3"/>
          <c:tx>
            <c:strRef>
              <c:f>Summary!$H$1</c:f>
              <c:strCache>
                <c:ptCount val="1"/>
                <c:pt idx="0">
                  <c:v>Extra-Payment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2"/>
          <c:order val="2"/>
          <c:tx>
            <c:strRef>
              <c:f>Summary!$I$1</c:f>
              <c:strCache>
                <c:ptCount val="1"/>
                <c:pt idx="0">
                  <c:v>Loan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1"/>
                <c:pt idx="0">
                  <c:v>4939377.6023878157</c:v>
                </c:pt>
                <c:pt idx="1">
                  <c:v>4828662.6583183371</c:v>
                </c:pt>
                <c:pt idx="2">
                  <c:v>4708758.4284948707</c:v>
                </c:pt>
                <c:pt idx="3">
                  <c:v>4578902.206731922</c:v>
                </c:pt>
                <c:pt idx="4">
                  <c:v>4438267.9826067621</c:v>
                </c:pt>
                <c:pt idx="5">
                  <c:v>4285961.1872389568</c:v>
                </c:pt>
                <c:pt idx="6">
                  <c:v>4121013.0029721907</c:v>
                </c:pt>
                <c:pt idx="7">
                  <c:v>3942374.2007624889</c:v>
                </c:pt>
                <c:pt idx="8">
                  <c:v>3748908.4660726972</c:v>
                </c:pt>
                <c:pt idx="9">
                  <c:v>3539385.1708195</c:v>
                </c:pt>
                <c:pt idx="10">
                  <c:v>3312471.5453956029</c:v>
                </c:pt>
                <c:pt idx="11">
                  <c:v>3066724.2009736183</c:v>
                </c:pt>
                <c:pt idx="12">
                  <c:v>2800579.9481653534</c:v>
                </c:pt>
                <c:pt idx="13">
                  <c:v>2512345.8536343491</c:v>
                </c:pt>
                <c:pt idx="14">
                  <c:v>2200188.4714121618</c:v>
                </c:pt>
                <c:pt idx="15">
                  <c:v>1862122.1804192094</c:v>
                </c:pt>
                <c:pt idx="16">
                  <c:v>1495996.5540055977</c:v>
                </c:pt>
                <c:pt idx="17">
                  <c:v>1099482.6811700654</c:v>
                </c:pt>
                <c:pt idx="18">
                  <c:v>670058.35244684783</c:v>
                </c:pt>
                <c:pt idx="19">
                  <c:v>204992.01622845675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71770324052630674"/>
          <c:h val="7.3035893971698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25</xdr:row>
      <xdr:rowOff>121920</xdr:rowOff>
    </xdr:from>
    <xdr:to>
      <xdr:col>7</xdr:col>
      <xdr:colOff>1455420</xdr:colOff>
      <xdr:row>41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43:H408" totalsRowShown="0" headerRowDxfId="8" dataDxfId="7" headerRowCellStyle="Heading 1" dataCellStyle="Comma">
  <tableColumns count="7">
    <tableColumn id="1" name="Pmt No." dataDxfId="6">
      <calculatedColumnFormula>IF(B43&lt;$H$22,IF(H43&gt;0,B43+1,""),"")</calculatedColumnFormula>
    </tableColumn>
    <tableColumn id="2" name="Payment Date" dataDxfId="5">
      <calculatedColumnFormula>IF(B40:B54&lt;&gt;"",IF(Summary!$B$6=26,IF(B44=1,$D$25,C43+14),IF(Summary!$B$6=52,IF(B44=1,$D$25,C43+7),DATE(YEAR($D$25),MONTH($D$25)+(B44-1)*Summary!$B$7,IF(Summary!$B$6=24,IF(1-MOD(B44,2)=1,DAY($D$25)+14,DAY($D$25)),DAY($D$25))))),"")</calculatedColumnFormula>
    </tableColumn>
    <tableColumn id="3" name="Payment" dataDxfId="4" dataCellStyle="Comma">
      <calculatedColumnFormula>IF(B44="","",IF(H43&lt;$H$21,H43,$H$21))</calculatedColumnFormula>
    </tableColumn>
    <tableColumn id="4" name="Principal" dataDxfId="3" dataCellStyle="Comma">
      <calculatedColumnFormula>IF(B44="","",IF(H43&lt;$H$21,D44,D44-F44))</calculatedColumnFormula>
    </tableColumn>
    <tableColumn id="5" name="Interest" dataDxfId="2" dataCellStyle="Comma">
      <calculatedColumnFormula>IF(B44="","",$D$22/Summary!$B$6*H43)</calculatedColumnFormula>
    </tableColumn>
    <tableColumn id="6" name="Extra Payment" dataDxfId="1" dataCellStyle="Comma"/>
    <tableColumn id="7" name="Ending Balance" dataDxfId="0" dataCellStyle="Comma">
      <calculatedColumnFormula>IF(E44="","",IF(H43-E44-G44&lt;0, 0, H43-E44-G44))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Custom 3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FFC000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6"/>
  <sheetViews>
    <sheetView showGridLines="0" tabSelected="1" zoomScale="85" zoomScaleNormal="85" workbookViewId="0">
      <selection activeCell="B2" sqref="B2:E3"/>
    </sheetView>
  </sheetViews>
  <sheetFormatPr defaultColWidth="0" defaultRowHeight="17.399999999999999" zeroHeight="1" x14ac:dyDescent="0.25"/>
  <cols>
    <col min="1" max="1" width="1.796875" style="23" customWidth="1"/>
    <col min="2" max="2" width="9" style="23" customWidth="1"/>
    <col min="3" max="3" width="17" style="23" customWidth="1"/>
    <col min="4" max="4" width="17.69921875" style="23" bestFit="1" customWidth="1"/>
    <col min="5" max="5" width="21.59765625" style="23" customWidth="1"/>
    <col min="6" max="6" width="20.09765625" style="23" bestFit="1" customWidth="1"/>
    <col min="7" max="7" width="20.09765625" style="23" customWidth="1"/>
    <col min="8" max="8" width="20.09765625" style="23" bestFit="1" customWidth="1"/>
    <col min="9" max="9" width="1" style="23" customWidth="1"/>
    <col min="10" max="10" width="0.69921875" style="23" customWidth="1"/>
    <col min="11" max="11" width="8.69921875" style="23" hidden="1" customWidth="1"/>
    <col min="12" max="13" width="7.5" style="23" hidden="1" customWidth="1"/>
    <col min="14" max="22" width="0" style="23" hidden="1" customWidth="1"/>
    <col min="23" max="16384" width="8.796875" style="23" hidden="1"/>
  </cols>
  <sheetData>
    <row r="1" spans="2:22" ht="9" customHeight="1" x14ac:dyDescent="0.3">
      <c r="B1" s="24"/>
      <c r="C1" s="25"/>
      <c r="D1" s="25"/>
      <c r="E1" s="25"/>
      <c r="F1" s="25"/>
      <c r="G1" s="25"/>
      <c r="H1" s="25"/>
      <c r="I1" s="5" t="s">
        <v>4</v>
      </c>
      <c r="K1" s="26"/>
    </row>
    <row r="2" spans="2:22" ht="38.4" customHeight="1" x14ac:dyDescent="0.25">
      <c r="B2" s="72" t="s">
        <v>46</v>
      </c>
      <c r="C2" s="72"/>
      <c r="D2" s="72"/>
      <c r="E2" s="72"/>
      <c r="F2" s="74" t="s">
        <v>47</v>
      </c>
      <c r="G2" s="74"/>
      <c r="H2" s="74"/>
    </row>
    <row r="3" spans="2:22" ht="23.4" x14ac:dyDescent="0.25">
      <c r="B3" s="73"/>
      <c r="C3" s="73"/>
      <c r="D3" s="73"/>
      <c r="E3" s="73"/>
      <c r="F3" s="75" t="s">
        <v>28</v>
      </c>
      <c r="G3" s="75"/>
      <c r="H3" s="75"/>
      <c r="K3" s="26"/>
    </row>
    <row r="4" spans="2:22" ht="18" x14ac:dyDescent="0.25">
      <c r="B4" s="27"/>
      <c r="C4" s="28"/>
      <c r="D4" s="28"/>
      <c r="E4" s="28"/>
      <c r="F4" s="28"/>
      <c r="G4" s="28"/>
      <c r="H4" s="28"/>
      <c r="I4" s="5"/>
      <c r="J4" s="5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28.8" x14ac:dyDescent="0.25">
      <c r="B5" s="66" t="s">
        <v>34</v>
      </c>
      <c r="C5" s="66"/>
      <c r="D5" s="66"/>
      <c r="E5" s="66"/>
      <c r="F5" s="66"/>
      <c r="G5" s="66"/>
      <c r="H5" s="66"/>
      <c r="I5" s="5"/>
      <c r="J5" s="5"/>
      <c r="K5" s="26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8" x14ac:dyDescent="0.25">
      <c r="B6" s="68" t="s">
        <v>32</v>
      </c>
      <c r="C6" s="68"/>
      <c r="D6" s="68"/>
      <c r="F6" s="68" t="s">
        <v>33</v>
      </c>
      <c r="G6" s="68"/>
      <c r="H6" s="68"/>
      <c r="I6" s="5"/>
      <c r="J6" s="5"/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18" x14ac:dyDescent="0.25">
      <c r="B7" s="69" t="s">
        <v>22</v>
      </c>
      <c r="C7" s="70"/>
      <c r="D7" s="43">
        <v>5000000</v>
      </c>
      <c r="E7" s="29"/>
      <c r="F7" s="69" t="s">
        <v>3</v>
      </c>
      <c r="G7" s="70"/>
      <c r="H7" s="45">
        <v>20</v>
      </c>
      <c r="I7" s="5"/>
      <c r="J7" s="5"/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ht="18" x14ac:dyDescent="0.25">
      <c r="B8" s="69" t="s">
        <v>35</v>
      </c>
      <c r="C8" s="70"/>
      <c r="D8" s="43">
        <v>49918.994348474749</v>
      </c>
      <c r="E8" s="47"/>
      <c r="F8" s="69" t="s">
        <v>2</v>
      </c>
      <c r="G8" s="70"/>
      <c r="H8" s="44">
        <v>0.08</v>
      </c>
      <c r="I8" s="5"/>
      <c r="J8" s="5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ht="18" x14ac:dyDescent="0.25">
      <c r="B9" s="69" t="s">
        <v>2</v>
      </c>
      <c r="C9" s="70"/>
      <c r="D9" s="44">
        <v>0.105</v>
      </c>
      <c r="E9" s="48"/>
      <c r="F9" s="69" t="s">
        <v>8</v>
      </c>
      <c r="G9" s="70"/>
      <c r="H9" s="46">
        <v>44713</v>
      </c>
      <c r="I9" s="5"/>
      <c r="J9" s="5"/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8" x14ac:dyDescent="0.25">
      <c r="B10" s="27"/>
      <c r="C10" s="28"/>
      <c r="D10" s="28"/>
      <c r="E10" s="48"/>
      <c r="F10" s="28"/>
      <c r="G10" s="28"/>
      <c r="H10" s="28"/>
      <c r="I10" s="5"/>
      <c r="J10" s="5"/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28.8" x14ac:dyDescent="0.25">
      <c r="B11" s="67" t="s">
        <v>36</v>
      </c>
      <c r="C11" s="67"/>
      <c r="D11" s="67"/>
      <c r="E11" s="67"/>
      <c r="F11" s="67"/>
      <c r="G11" s="67"/>
      <c r="H11" s="67"/>
      <c r="I11" s="5"/>
      <c r="J11" s="5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18" x14ac:dyDescent="0.25">
      <c r="B12" s="65" t="s">
        <v>39</v>
      </c>
      <c r="C12" s="65"/>
      <c r="D12" s="65"/>
      <c r="E12" s="49" t="s">
        <v>37</v>
      </c>
      <c r="F12" s="49" t="s">
        <v>38</v>
      </c>
      <c r="G12" s="65" t="s">
        <v>44</v>
      </c>
      <c r="H12" s="65"/>
      <c r="I12" s="5"/>
      <c r="J12" s="5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18" x14ac:dyDescent="0.25">
      <c r="B13" s="71" t="s">
        <v>40</v>
      </c>
      <c r="C13" s="71"/>
      <c r="D13" s="71"/>
      <c r="E13" s="50">
        <f>$D$8</f>
        <v>49918.994348474749</v>
      </c>
      <c r="F13" s="50">
        <f>IF($H$8="","",PMT($H$8/12,$F$14,-$D$7))</f>
        <v>41822.003449673139</v>
      </c>
      <c r="G13" s="76">
        <f>E13-F13</f>
        <v>8096.9908988016105</v>
      </c>
      <c r="H13" s="77"/>
      <c r="I13" s="5"/>
      <c r="J13" s="5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18" x14ac:dyDescent="0.25">
      <c r="B14" s="71" t="s">
        <v>45</v>
      </c>
      <c r="C14" s="71"/>
      <c r="D14" s="71"/>
      <c r="E14" s="50">
        <f>NPER(D9/12,-D8,D7)</f>
        <v>239.99999999999901</v>
      </c>
      <c r="F14" s="50">
        <f>H7*12</f>
        <v>240</v>
      </c>
      <c r="G14" s="76">
        <f t="shared" ref="G14:G16" si="0">E14-F14</f>
        <v>-9.9475983006414026E-13</v>
      </c>
      <c r="H14" s="77"/>
      <c r="I14" s="5"/>
      <c r="J14" s="5"/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8" x14ac:dyDescent="0.25">
      <c r="B15" s="71" t="s">
        <v>41</v>
      </c>
      <c r="C15" s="71"/>
      <c r="D15" s="71"/>
      <c r="E15" s="50">
        <f>$E$16-$D$7</f>
        <v>6980558.6436338909</v>
      </c>
      <c r="F15" s="50">
        <f>$F$16-$D$7</f>
        <v>5037280.8279215526</v>
      </c>
      <c r="G15" s="76">
        <f t="shared" si="0"/>
        <v>1943277.8157123383</v>
      </c>
      <c r="H15" s="77"/>
      <c r="I15" s="5"/>
      <c r="J15" s="5"/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18" x14ac:dyDescent="0.25">
      <c r="B16" s="71" t="s">
        <v>42</v>
      </c>
      <c r="C16" s="71"/>
      <c r="D16" s="71"/>
      <c r="E16" s="50">
        <f>$E$13*$E$14</f>
        <v>11980558.643633891</v>
      </c>
      <c r="F16" s="50">
        <f>$F$13*$F$14</f>
        <v>10037280.827921553</v>
      </c>
      <c r="G16" s="76">
        <f t="shared" si="0"/>
        <v>1943277.8157123383</v>
      </c>
      <c r="H16" s="77"/>
      <c r="I16" s="5"/>
      <c r="J16" s="5"/>
      <c r="K16" s="2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8" x14ac:dyDescent="0.25">
      <c r="B17" s="71" t="s">
        <v>43</v>
      </c>
      <c r="C17" s="71"/>
      <c r="D17" s="71"/>
      <c r="E17" s="51" t="str">
        <f>ROUNDDOWN(ROUND(E14,2)/12,0)&amp;" Yrs "&amp;ROUNDDOWN((ROUND(E14,2)-ROUNDDOWN(ROUND(E14,2)/12,0)*12)/(12/12),0)&amp;" Mths"</f>
        <v>20 Yrs 0 Mths</v>
      </c>
      <c r="F17" s="51" t="str">
        <f>ROUNDDOWN(ROUND(F14,2)/12,0)&amp;" Yrs "&amp;ROUNDDOWN((ROUND(F14,2)-ROUNDDOWN(ROUND(F14,2)/12,0)*12)/(12/12),0)&amp;" Mths"</f>
        <v>20 Yrs 0 Mths</v>
      </c>
      <c r="G17" s="78" t="str">
        <f>IF(E14-F14 &gt; 0,"Tenure Decreased by "&amp;ROUND(E14-F14,2)&amp;" Mths", "Tenure Increased by "&amp;ROUND(F14-E14,2)&amp;" Mths")</f>
        <v>Tenure Increased by 0 Mths</v>
      </c>
      <c r="H17" s="79"/>
      <c r="I17" s="5"/>
      <c r="J17" s="5"/>
      <c r="K17" s="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8" x14ac:dyDescent="0.25">
      <c r="B18" s="52"/>
      <c r="C18" s="53"/>
      <c r="D18" s="53"/>
      <c r="E18" s="54"/>
      <c r="F18" s="53"/>
      <c r="G18" s="53"/>
      <c r="H18" s="53"/>
      <c r="I18" s="5"/>
      <c r="J18" s="5"/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8.8" x14ac:dyDescent="0.25">
      <c r="B19" s="67" t="s">
        <v>31</v>
      </c>
      <c r="C19" s="67"/>
      <c r="D19" s="67"/>
      <c r="E19" s="67"/>
      <c r="F19" s="67"/>
      <c r="G19" s="67"/>
      <c r="H19" s="67"/>
      <c r="I19" s="5"/>
      <c r="J19" s="5"/>
      <c r="K19" s="26"/>
    </row>
    <row r="20" spans="1:22" ht="18" x14ac:dyDescent="0.25">
      <c r="B20" s="65" t="s">
        <v>0</v>
      </c>
      <c r="C20" s="65"/>
      <c r="D20" s="65"/>
      <c r="E20" s="55"/>
      <c r="F20" s="65" t="s">
        <v>6</v>
      </c>
      <c r="G20" s="65"/>
      <c r="H20" s="65"/>
      <c r="K20" s="2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8" x14ac:dyDescent="0.25">
      <c r="A21" s="5"/>
      <c r="B21" s="61" t="s">
        <v>7</v>
      </c>
      <c r="C21" s="62"/>
      <c r="D21" s="56">
        <f>$D$7</f>
        <v>5000000</v>
      </c>
      <c r="E21" s="57"/>
      <c r="F21" s="61" t="s">
        <v>26</v>
      </c>
      <c r="G21" s="62"/>
      <c r="H21" s="56">
        <f>IF(H22="","",PMT($D$22/Summary!$B$6,H22,-$D$21))</f>
        <v>41822.003449673139</v>
      </c>
      <c r="I21" s="30"/>
      <c r="J21" s="5"/>
      <c r="K21" s="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8" x14ac:dyDescent="0.25">
      <c r="A22" s="5"/>
      <c r="B22" s="61" t="s">
        <v>2</v>
      </c>
      <c r="C22" s="62"/>
      <c r="D22" s="58">
        <f>$H$8</f>
        <v>0.08</v>
      </c>
      <c r="E22" s="57"/>
      <c r="F22" s="61" t="s">
        <v>19</v>
      </c>
      <c r="G22" s="62"/>
      <c r="H22" s="59">
        <f>D23*Summary!$B$6</f>
        <v>240</v>
      </c>
      <c r="I22" s="5"/>
      <c r="J22" s="5"/>
      <c r="K22" s="2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" x14ac:dyDescent="0.25">
      <c r="A23" s="5"/>
      <c r="B23" s="61" t="s">
        <v>3</v>
      </c>
      <c r="C23" s="62"/>
      <c r="D23" s="59">
        <f>$H$7</f>
        <v>20</v>
      </c>
      <c r="E23" s="57"/>
      <c r="F23" s="61" t="s">
        <v>27</v>
      </c>
      <c r="G23" s="62"/>
      <c r="H23" s="59" t="str">
        <f>IF(COUNT($B$44:$B$409)=H22, "", COUNT($B$44:$B$409))</f>
        <v/>
      </c>
      <c r="I23" s="31"/>
      <c r="J23" s="5"/>
      <c r="K23" s="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" x14ac:dyDescent="0.25">
      <c r="A24" s="5"/>
      <c r="B24" s="61" t="s">
        <v>17</v>
      </c>
      <c r="C24" s="62"/>
      <c r="D24" s="45" t="s">
        <v>29</v>
      </c>
      <c r="E24" s="57"/>
      <c r="F24" s="61" t="s">
        <v>30</v>
      </c>
      <c r="G24" s="62"/>
      <c r="H24" s="56">
        <f>(IF($H$22="","",SUM($F$44:$F$408)))</f>
        <v>5037280.8279215563</v>
      </c>
      <c r="I24" s="31"/>
      <c r="J24" s="5"/>
      <c r="K24" s="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x14ac:dyDescent="0.25">
      <c r="A25" s="5"/>
      <c r="B25" s="61" t="s">
        <v>8</v>
      </c>
      <c r="C25" s="62"/>
      <c r="D25" s="60">
        <f>H9</f>
        <v>44713</v>
      </c>
      <c r="E25" s="57"/>
      <c r="F25" s="63" t="s">
        <v>9</v>
      </c>
      <c r="G25" s="64"/>
      <c r="H25" s="56">
        <f>IF($H$22="","",SUM($D$21,$H$24,$G$44:$G$408))</f>
        <v>10037280.827921556</v>
      </c>
      <c r="I25" s="5"/>
      <c r="J25" s="5"/>
    </row>
    <row r="26" spans="1:22" ht="18" x14ac:dyDescent="0.25">
      <c r="B26" s="9"/>
    </row>
    <row r="27" spans="1:22" x14ac:dyDescent="0.3">
      <c r="B27" s="24"/>
      <c r="C27" s="25"/>
      <c r="D27" s="25"/>
    </row>
    <row r="28" spans="1:22" x14ac:dyDescent="0.3">
      <c r="B28" s="24"/>
      <c r="C28" s="25"/>
      <c r="D28" s="25"/>
    </row>
    <row r="29" spans="1:22" x14ac:dyDescent="0.3">
      <c r="B29" s="24"/>
      <c r="C29" s="25"/>
      <c r="D29" s="25"/>
      <c r="J29" s="32"/>
    </row>
    <row r="30" spans="1:22" x14ac:dyDescent="0.3">
      <c r="B30" s="24"/>
      <c r="C30" s="25"/>
      <c r="D30" s="25"/>
    </row>
    <row r="31" spans="1:22" x14ac:dyDescent="0.3">
      <c r="B31" s="24"/>
      <c r="C31" s="25"/>
      <c r="D31" s="25"/>
    </row>
    <row r="32" spans="1:22" x14ac:dyDescent="0.3">
      <c r="B32" s="24"/>
      <c r="C32" s="25"/>
      <c r="D32" s="25"/>
    </row>
    <row r="33" spans="2:10" x14ac:dyDescent="0.3">
      <c r="B33" s="24"/>
      <c r="C33" s="25"/>
      <c r="D33" s="25"/>
    </row>
    <row r="34" spans="2:10" x14ac:dyDescent="0.3">
      <c r="B34" s="24"/>
      <c r="C34" s="25"/>
      <c r="D34" s="25"/>
    </row>
    <row r="35" spans="2:10" x14ac:dyDescent="0.3">
      <c r="B35" s="24"/>
      <c r="C35" s="25"/>
      <c r="D35" s="25"/>
    </row>
    <row r="36" spans="2:10" x14ac:dyDescent="0.3">
      <c r="B36" s="24"/>
      <c r="C36" s="25"/>
      <c r="D36" s="25"/>
    </row>
    <row r="37" spans="2:10" x14ac:dyDescent="0.3">
      <c r="B37" s="24"/>
      <c r="C37" s="25"/>
      <c r="D37" s="25"/>
    </row>
    <row r="38" spans="2:10" x14ac:dyDescent="0.3">
      <c r="B38" s="24"/>
      <c r="C38" s="25"/>
      <c r="D38" s="25"/>
    </row>
    <row r="39" spans="2:10" x14ac:dyDescent="0.3">
      <c r="B39" s="24"/>
      <c r="C39" s="25"/>
      <c r="D39" s="25"/>
    </row>
    <row r="40" spans="2:10" x14ac:dyDescent="0.3">
      <c r="B40" s="24"/>
      <c r="C40" s="25"/>
      <c r="D40" s="25"/>
    </row>
    <row r="41" spans="2:10" x14ac:dyDescent="0.3">
      <c r="B41" s="24"/>
      <c r="C41" s="25"/>
      <c r="D41" s="25"/>
    </row>
    <row r="42" spans="2:10" ht="16.8" customHeight="1" x14ac:dyDescent="0.25">
      <c r="B42" s="9"/>
    </row>
    <row r="43" spans="2:10" ht="18" x14ac:dyDescent="0.25">
      <c r="B43" s="33" t="s">
        <v>10</v>
      </c>
      <c r="C43" s="34" t="s">
        <v>11</v>
      </c>
      <c r="D43" s="34" t="s">
        <v>12</v>
      </c>
      <c r="E43" s="34" t="s">
        <v>13</v>
      </c>
      <c r="F43" s="34" t="s">
        <v>14</v>
      </c>
      <c r="G43" s="34" t="s">
        <v>15</v>
      </c>
      <c r="H43" s="34" t="s">
        <v>16</v>
      </c>
      <c r="J43" s="35"/>
    </row>
    <row r="44" spans="2:10" ht="18" x14ac:dyDescent="0.25">
      <c r="B44" s="36">
        <f>IF(H22&gt;0, 1, "")</f>
        <v>1</v>
      </c>
      <c r="C44" s="37">
        <f>IF(B44:B408&lt;&gt;"",IF(Summary!$B$6=26,IF(B44=1,$D$25,#REF!+14),IF(Summary!$B$6=52,IF(B44=1,$D$25,#REF!+7),DATE(YEAR($D$25),MONTH($D$25)+(B44-1)*Summary!$B$7,IF(Summary!$B$6=24,IF(1-MOD(B44,2)=1,DAY($D$25)+14,DAY($D$25)),DAY($D$25))))),"")</f>
        <v>44713</v>
      </c>
      <c r="D44" s="38">
        <f>IF(B44="","",$H$21)</f>
        <v>41822.003449673139</v>
      </c>
      <c r="E44" s="38">
        <f>IF(B44="","",IF(H43&lt;$H$21,D44,D44-F44))</f>
        <v>8488.6701163398029</v>
      </c>
      <c r="F44" s="38">
        <f>IF(B44="","",$D$22/Summary!$B$6*$D$21)</f>
        <v>33333.333333333336</v>
      </c>
      <c r="G44" s="42"/>
      <c r="H44" s="38">
        <f>IF(E44="","",$D$21-E44-G44)</f>
        <v>4991511.3298836602</v>
      </c>
      <c r="J44" s="35"/>
    </row>
    <row r="45" spans="2:10" ht="18" x14ac:dyDescent="0.25">
      <c r="B45" s="36">
        <f>IF(B44&lt;$H$22,IF(H44&gt;0,B44+1,""),"")</f>
        <v>2</v>
      </c>
      <c r="C45" s="37">
        <f>IF(B44:B408&lt;&gt;"",IF(Summary!$B$6=26,IF(B45=1,$D$25,C44+14),IF(Summary!$B$6=52,IF(B45=1,$D$25,C44+7),DATE(YEAR($D$25),MONTH($D$25)+(B45-1)*Summary!$B$7,IF(Summary!$B$6=24,IF(1-MOD(B45,2)=1,DAY($D$25)+14,DAY($D$25)),DAY($D$25))))),"")</f>
        <v>44743</v>
      </c>
      <c r="D45" s="38">
        <f>IF(B45="","",IF(H44&lt;$H$21,H44,$H$21))</f>
        <v>41822.003449673139</v>
      </c>
      <c r="E45" s="38">
        <f t="shared" ref="E45" si="1">IF(B45="","",IF(H44&lt;$H$21,D45,D45-F45))</f>
        <v>8545.2612504487333</v>
      </c>
      <c r="F45" s="38">
        <f>IF(B45="","",$D$22/Summary!$B$6*H44)</f>
        <v>33276.742199224405</v>
      </c>
      <c r="G45" s="42"/>
      <c r="H45" s="38">
        <f>IF(E45="","",IF(H44-E45-G45&lt;0, 0, H44-E45-G45))</f>
        <v>4982966.0686332118</v>
      </c>
    </row>
    <row r="46" spans="2:10" ht="18" x14ac:dyDescent="0.25">
      <c r="B46" s="36">
        <f t="shared" ref="B46:B109" si="2">IF(B45&lt;$H$22,IF(H45&gt;0,B45+1,""),"")</f>
        <v>3</v>
      </c>
      <c r="C46" s="37">
        <f>IF(B44:B408&lt;&gt;"",IF(Summary!$B$6=26,IF(B46=1,$D$25,C45+14),IF(Summary!$B$6=52,IF(B46=1,$D$25,C45+7),DATE(YEAR($D$25),MONTH($D$25)+(B46-1)*Summary!$B$7,IF(Summary!$B$6=24,IF(1-MOD(B46,2)=1,DAY($D$25)+14,DAY($D$25)),DAY($D$25))))),"")</f>
        <v>44774</v>
      </c>
      <c r="D46" s="41">
        <f t="shared" ref="D46:D109" si="3">IF(B46="","",IF(H45&lt;$H$21,H45,$H$21))</f>
        <v>41822.003449673139</v>
      </c>
      <c r="E46" s="38">
        <f t="shared" ref="E46:E109" si="4">IF(B46="","",IF(H45&lt;$H$21,D46,D46-F46))</f>
        <v>8602.2296587850578</v>
      </c>
      <c r="F46" s="38">
        <f>IF(B46="","",$D$22/Summary!$B$6*H45)</f>
        <v>33219.773790888081</v>
      </c>
      <c r="G46" s="42"/>
      <c r="H46" s="38">
        <f t="shared" ref="H46:H109" si="5">IF(E46="","",IF(H45-E46-G46&lt;0, 0, H45-E46-G46))</f>
        <v>4974363.8389744265</v>
      </c>
    </row>
    <row r="47" spans="2:10" ht="18" x14ac:dyDescent="0.25">
      <c r="B47" s="36">
        <f t="shared" si="2"/>
        <v>4</v>
      </c>
      <c r="C47" s="37">
        <f>IF(B44:B408&lt;&gt;"",IF(Summary!$B$6=26,IF(B47=1,$D$25,C46+14),IF(Summary!$B$6=52,IF(B47=1,$D$25,C46+7),DATE(YEAR($D$25),MONTH($D$25)+(B47-1)*Summary!$B$7,IF(Summary!$B$6=24,IF(1-MOD(B47,2)=1,DAY($D$25)+14,DAY($D$25)),DAY($D$25))))),"")</f>
        <v>44805</v>
      </c>
      <c r="D47" s="38">
        <f t="shared" si="3"/>
        <v>41822.003449673139</v>
      </c>
      <c r="E47" s="38">
        <f t="shared" si="4"/>
        <v>8659.5778565102955</v>
      </c>
      <c r="F47" s="38">
        <f>IF(B47="","",$D$22/Summary!$B$6*H46)</f>
        <v>33162.425593162843</v>
      </c>
      <c r="G47" s="42"/>
      <c r="H47" s="38">
        <f t="shared" si="5"/>
        <v>4965704.2611179166</v>
      </c>
      <c r="J47" s="39"/>
    </row>
    <row r="48" spans="2:10" ht="18" x14ac:dyDescent="0.25">
      <c r="B48" s="36">
        <f t="shared" si="2"/>
        <v>5</v>
      </c>
      <c r="C48" s="37">
        <f>IF(B45:B408&lt;&gt;"",IF(Summary!$B$6=26,IF(B48=1,$D$25,C47+14),IF(Summary!$B$6=52,IF(B48=1,$D$25,C47+7),DATE(YEAR($D$25),MONTH($D$25)+(B48-1)*Summary!$B$7,IF(Summary!$B$6=24,IF(1-MOD(B48,2)=1,DAY($D$25)+14,DAY($D$25)),DAY($D$25))))),"")</f>
        <v>44835</v>
      </c>
      <c r="D48" s="38">
        <f t="shared" si="3"/>
        <v>41822.003449673139</v>
      </c>
      <c r="E48" s="38">
        <f t="shared" si="4"/>
        <v>8717.3083755536936</v>
      </c>
      <c r="F48" s="38">
        <f>IF(B48="","",$D$22/Summary!$B$6*H47)</f>
        <v>33104.695074119445</v>
      </c>
      <c r="G48" s="42"/>
      <c r="H48" s="38">
        <f t="shared" si="5"/>
        <v>4956986.9527423624</v>
      </c>
      <c r="J48" s="32"/>
    </row>
    <row r="49" spans="2:10" ht="18" x14ac:dyDescent="0.25">
      <c r="B49" s="36">
        <f t="shared" si="2"/>
        <v>6</v>
      </c>
      <c r="C49" s="37">
        <f>IF(B46:B408&lt;&gt;"",IF(Summary!$B$6=26,IF(B49=1,$D$25,C48+14),IF(Summary!$B$6=52,IF(B49=1,$D$25,C48+7),DATE(YEAR($D$25),MONTH($D$25)+(B49-1)*Summary!$B$7,IF(Summary!$B$6=24,IF(1-MOD(B49,2)=1,DAY($D$25)+14,DAY($D$25)),DAY($D$25))))),"")</f>
        <v>44866</v>
      </c>
      <c r="D49" s="38">
        <f t="shared" si="3"/>
        <v>41822.003449673139</v>
      </c>
      <c r="E49" s="38">
        <f t="shared" si="4"/>
        <v>8775.4237647240516</v>
      </c>
      <c r="F49" s="38">
        <f>IF(B49="","",$D$22/Summary!$B$6*H48)</f>
        <v>33046.579684949087</v>
      </c>
      <c r="G49" s="42"/>
      <c r="H49" s="38">
        <f t="shared" si="5"/>
        <v>4948211.5289776381</v>
      </c>
      <c r="J49" s="32"/>
    </row>
    <row r="50" spans="2:10" ht="18" x14ac:dyDescent="0.25">
      <c r="B50" s="36">
        <f t="shared" si="2"/>
        <v>7</v>
      </c>
      <c r="C50" s="37">
        <f>IF(B47:B408&lt;&gt;"",IF(Summary!$B$6=26,IF(B50=1,$D$25,C49+14),IF(Summary!$B$6=52,IF(B50=1,$D$25,C49+7),DATE(YEAR($D$25),MONTH($D$25)+(B50-1)*Summary!$B$7,IF(Summary!$B$6=24,IF(1-MOD(B50,2)=1,DAY($D$25)+14,DAY($D$25)),DAY($D$25))))),"")</f>
        <v>44896</v>
      </c>
      <c r="D50" s="38">
        <f t="shared" si="3"/>
        <v>41822.003449673139</v>
      </c>
      <c r="E50" s="38">
        <f t="shared" si="4"/>
        <v>8833.9265898222147</v>
      </c>
      <c r="F50" s="38">
        <f>IF(B50="","",$D$22/Summary!$B$6*H49)</f>
        <v>32988.076859850924</v>
      </c>
      <c r="G50" s="42"/>
      <c r="H50" s="38">
        <f t="shared" si="5"/>
        <v>4939377.6023878157</v>
      </c>
    </row>
    <row r="51" spans="2:10" ht="18" x14ac:dyDescent="0.25">
      <c r="B51" s="36">
        <f>IF(B50&lt;$H$22,IF(H50&gt;0,B50+1,""),"")</f>
        <v>8</v>
      </c>
      <c r="C51" s="37">
        <f>IF(B48:B408&lt;&gt;"",IF(Summary!$B$6=26,IF(B51=1,$D$25,C50+14),IF(Summary!$B$6=52,IF(B51=1,$D$25,C50+7),DATE(YEAR($D$25),MONTH($D$25)+(B51-1)*Summary!$B$7,IF(Summary!$B$6=24,IF(1-MOD(B51,2)=1,DAY($D$25)+14,DAY($D$25)),DAY($D$25))))),"")</f>
        <v>44927</v>
      </c>
      <c r="D51" s="38">
        <f t="shared" si="3"/>
        <v>41822.003449673139</v>
      </c>
      <c r="E51" s="38">
        <f t="shared" si="4"/>
        <v>8892.8194337543682</v>
      </c>
      <c r="F51" s="38">
        <f>IF(B51="","",$D$22/Summary!$B$6*H50)</f>
        <v>32929.18401591877</v>
      </c>
      <c r="G51" s="42"/>
      <c r="H51" s="38">
        <f t="shared" si="5"/>
        <v>4930484.7829540614</v>
      </c>
    </row>
    <row r="52" spans="2:10" ht="18" x14ac:dyDescent="0.25">
      <c r="B52" s="36">
        <f t="shared" si="2"/>
        <v>9</v>
      </c>
      <c r="C52" s="37">
        <f>IF(B49:B408&lt;&gt;"",IF(Summary!$B$6=26,IF(B52=1,$D$25,C51+14),IF(Summary!$B$6=52,IF(B52=1,$D$25,C51+7),DATE(YEAR($D$25),MONTH($D$25)+(B52-1)*Summary!$B$7,IF(Summary!$B$6=24,IF(1-MOD(B52,2)=1,DAY($D$25)+14,DAY($D$25)),DAY($D$25))))),"")</f>
        <v>44958</v>
      </c>
      <c r="D52" s="38">
        <f t="shared" si="3"/>
        <v>41822.003449673139</v>
      </c>
      <c r="E52" s="38">
        <f t="shared" si="4"/>
        <v>8952.1048966460585</v>
      </c>
      <c r="F52" s="38">
        <f>IF(B52="","",$D$22/Summary!$B$6*H51)</f>
        <v>32869.89855302708</v>
      </c>
      <c r="G52" s="42"/>
      <c r="H52" s="38">
        <f t="shared" si="5"/>
        <v>4921532.6780574154</v>
      </c>
    </row>
    <row r="53" spans="2:10" ht="18" x14ac:dyDescent="0.25">
      <c r="B53" s="36">
        <f t="shared" si="2"/>
        <v>10</v>
      </c>
      <c r="C53" s="37">
        <f>IF(B50:B408&lt;&gt;"",IF(Summary!$B$6=26,IF(B53=1,$D$25,C52+14),IF(Summary!$B$6=52,IF(B53=1,$D$25,C52+7),DATE(YEAR($D$25),MONTH($D$25)+(B53-1)*Summary!$B$7,IF(Summary!$B$6=24,IF(1-MOD(B53,2)=1,DAY($D$25)+14,DAY($D$25)),DAY($D$25))))),"")</f>
        <v>44986</v>
      </c>
      <c r="D53" s="38">
        <f t="shared" si="3"/>
        <v>41822.003449673139</v>
      </c>
      <c r="E53" s="38">
        <f t="shared" si="4"/>
        <v>9011.785595957037</v>
      </c>
      <c r="F53" s="38">
        <f>IF(B53="","",$D$22/Summary!$B$6*H52)</f>
        <v>32810.217853716102</v>
      </c>
      <c r="G53" s="42"/>
      <c r="H53" s="38">
        <f t="shared" si="5"/>
        <v>4912520.8924614582</v>
      </c>
    </row>
    <row r="54" spans="2:10" ht="18" x14ac:dyDescent="0.25">
      <c r="B54" s="36">
        <f t="shared" si="2"/>
        <v>11</v>
      </c>
      <c r="C54" s="37">
        <f>IF(B51:B408&lt;&gt;"",IF(Summary!$B$6=26,IF(B54=1,$D$25,C53+14),IF(Summary!$B$6=52,IF(B54=1,$D$25,C53+7),DATE(YEAR($D$25),MONTH($D$25)+(B54-1)*Summary!$B$7,IF(Summary!$B$6=24,IF(1-MOD(B54,2)=1,DAY($D$25)+14,DAY($D$25)),DAY($D$25))))),"")</f>
        <v>45017</v>
      </c>
      <c r="D54" s="38">
        <f t="shared" si="3"/>
        <v>41822.003449673139</v>
      </c>
      <c r="E54" s="38">
        <f t="shared" si="4"/>
        <v>9071.864166596748</v>
      </c>
      <c r="F54" s="38">
        <f>IF(B54="","",$D$22/Summary!$B$6*H53)</f>
        <v>32750.139283076391</v>
      </c>
      <c r="G54" s="42"/>
      <c r="H54" s="38">
        <f t="shared" si="5"/>
        <v>4903449.0282948613</v>
      </c>
    </row>
    <row r="55" spans="2:10" ht="18" x14ac:dyDescent="0.25">
      <c r="B55" s="36">
        <f t="shared" si="2"/>
        <v>12</v>
      </c>
      <c r="C55" s="37">
        <f>IF(B52:B408&lt;&gt;"",IF(Summary!$B$6=26,IF(B55=1,$D$25,C54+14),IF(Summary!$B$6=52,IF(B55=1,$D$25,C54+7),DATE(YEAR($D$25),MONTH($D$25)+(B55-1)*Summary!$B$7,IF(Summary!$B$6=24,IF(1-MOD(B55,2)=1,DAY($D$25)+14,DAY($D$25)),DAY($D$25))))),"")</f>
        <v>45047</v>
      </c>
      <c r="D55" s="38">
        <f t="shared" si="3"/>
        <v>41822.003449673139</v>
      </c>
      <c r="E55" s="38">
        <f t="shared" si="4"/>
        <v>9132.343261040729</v>
      </c>
      <c r="F55" s="38">
        <f>IF(B55="","",$D$22/Summary!$B$6*H54)</f>
        <v>32689.66018863241</v>
      </c>
      <c r="G55" s="42"/>
      <c r="H55" s="38">
        <f t="shared" si="5"/>
        <v>4894316.6850338206</v>
      </c>
    </row>
    <row r="56" spans="2:10" ht="18" x14ac:dyDescent="0.25">
      <c r="B56" s="36">
        <f t="shared" si="2"/>
        <v>13</v>
      </c>
      <c r="C56" s="37">
        <f>IF(B52:B408&lt;&gt;"",IF(Summary!$B$6=26,IF(B56=1,$D$25,C55+14),IF(Summary!$B$6=52,IF(B56=1,$D$25,C55+7),DATE(YEAR($D$25),MONTH($D$25)+(B56-1)*Summary!$B$7,IF(Summary!$B$6=24,IF(1-MOD(B56,2)=1,DAY($D$25)+14,DAY($D$25)),DAY($D$25))))),"")</f>
        <v>45078</v>
      </c>
      <c r="D56" s="38">
        <f t="shared" si="3"/>
        <v>41822.003449673139</v>
      </c>
      <c r="E56" s="38">
        <f t="shared" si="4"/>
        <v>9193.2255494476667</v>
      </c>
      <c r="F56" s="38">
        <f>IF(B56="","",$D$22/Summary!$B$6*H55)</f>
        <v>32628.777900225472</v>
      </c>
      <c r="G56" s="42"/>
      <c r="H56" s="38">
        <f t="shared" si="5"/>
        <v>4885123.4594843732</v>
      </c>
    </row>
    <row r="57" spans="2:10" ht="18" x14ac:dyDescent="0.25">
      <c r="B57" s="36">
        <f t="shared" si="2"/>
        <v>14</v>
      </c>
      <c r="C57" s="37">
        <f>IF(B53:B408&lt;&gt;"",IF(Summary!$B$6=26,IF(B57=1,$D$25,C56+14),IF(Summary!$B$6=52,IF(B57=1,$D$25,C56+7),DATE(YEAR($D$25),MONTH($D$25)+(B57-1)*Summary!$B$7,IF(Summary!$B$6=24,IF(1-MOD(B57,2)=1,DAY($D$25)+14,DAY($D$25)),DAY($D$25))))),"")</f>
        <v>45108</v>
      </c>
      <c r="D57" s="38">
        <f t="shared" si="3"/>
        <v>41822.003449673139</v>
      </c>
      <c r="E57" s="38">
        <f t="shared" si="4"/>
        <v>9254.5137197773147</v>
      </c>
      <c r="F57" s="38">
        <f>IF(B57="","",$D$22/Summary!$B$6*H56)</f>
        <v>32567.489729895824</v>
      </c>
      <c r="G57" s="42"/>
      <c r="H57" s="38">
        <f t="shared" si="5"/>
        <v>4875868.9457645956</v>
      </c>
    </row>
    <row r="58" spans="2:10" ht="18" x14ac:dyDescent="0.25">
      <c r="B58" s="36">
        <f t="shared" si="2"/>
        <v>15</v>
      </c>
      <c r="C58" s="37">
        <f>IF(B54:B408&lt;&gt;"",IF(Summary!$B$6=26,IF(B58=1,$D$25,C57+14),IF(Summary!$B$6=52,IF(B58=1,$D$25,C57+7),DATE(YEAR($D$25),MONTH($D$25)+(B58-1)*Summary!$B$7,IF(Summary!$B$6=24,IF(1-MOD(B58,2)=1,DAY($D$25)+14,DAY($D$25)),DAY($D$25))))),"")</f>
        <v>45139</v>
      </c>
      <c r="D58" s="38">
        <f t="shared" si="3"/>
        <v>41822.003449673139</v>
      </c>
      <c r="E58" s="38">
        <f t="shared" si="4"/>
        <v>9316.2104779091642</v>
      </c>
      <c r="F58" s="38">
        <f>IF(B58="","",$D$22/Summary!$B$6*H57)</f>
        <v>32505.792971763974</v>
      </c>
      <c r="G58" s="42"/>
      <c r="H58" s="38">
        <f t="shared" si="5"/>
        <v>4866552.7352866866</v>
      </c>
    </row>
    <row r="59" spans="2:10" ht="18" x14ac:dyDescent="0.25">
      <c r="B59" s="36">
        <f t="shared" si="2"/>
        <v>16</v>
      </c>
      <c r="C59" s="37">
        <f>IF(B55:B408&lt;&gt;"",IF(Summary!$B$6=26,IF(B59=1,$D$25,C58+14),IF(Summary!$B$6=52,IF(B59=1,$D$25,C58+7),DATE(YEAR($D$25),MONTH($D$25)+(B59-1)*Summary!$B$7,IF(Summary!$B$6=24,IF(1-MOD(B59,2)=1,DAY($D$25)+14,DAY($D$25)),DAY($D$25))))),"")</f>
        <v>45170</v>
      </c>
      <c r="D59" s="38">
        <f t="shared" si="3"/>
        <v>41822.003449673139</v>
      </c>
      <c r="E59" s="38">
        <f t="shared" si="4"/>
        <v>9378.3185477618936</v>
      </c>
      <c r="F59" s="38">
        <f>IF(B59="","",$D$22/Summary!$B$6*H58)</f>
        <v>32443.684901911245</v>
      </c>
      <c r="G59" s="42"/>
      <c r="H59" s="38">
        <f t="shared" si="5"/>
        <v>4857174.4167389246</v>
      </c>
    </row>
    <row r="60" spans="2:10" ht="18" x14ac:dyDescent="0.25">
      <c r="B60" s="36">
        <f t="shared" si="2"/>
        <v>17</v>
      </c>
      <c r="C60" s="37">
        <f>IF(B56:B408&lt;&gt;"",IF(Summary!$B$6=26,IF(B60=1,$D$25,C59+14),IF(Summary!$B$6=52,IF(B60=1,$D$25,C59+7),DATE(YEAR($D$25),MONTH($D$25)+(B60-1)*Summary!$B$7,IF(Summary!$B$6=24,IF(1-MOD(B60,2)=1,DAY($D$25)+14,DAY($D$25)),DAY($D$25))))),"")</f>
        <v>45200</v>
      </c>
      <c r="D60" s="38">
        <f t="shared" si="3"/>
        <v>41822.003449673139</v>
      </c>
      <c r="E60" s="38">
        <f t="shared" si="4"/>
        <v>9440.8406714136399</v>
      </c>
      <c r="F60" s="38">
        <f>IF(B60="","",$D$22/Summary!$B$6*H59)</f>
        <v>32381.162778259499</v>
      </c>
      <c r="G60" s="42"/>
      <c r="H60" s="38">
        <f t="shared" si="5"/>
        <v>4847733.576067511</v>
      </c>
    </row>
    <row r="61" spans="2:10" ht="18" x14ac:dyDescent="0.25">
      <c r="B61" s="36">
        <f t="shared" si="2"/>
        <v>18</v>
      </c>
      <c r="C61" s="37">
        <f>IF(B57:B408&lt;&gt;"",IF(Summary!$B$6=26,IF(B61=1,$D$25,C60+14),IF(Summary!$B$6=52,IF(B61=1,$D$25,C60+7),DATE(YEAR($D$25),MONTH($D$25)+(B61-1)*Summary!$B$7,IF(Summary!$B$6=24,IF(1-MOD(B61,2)=1,DAY($D$25)+14,DAY($D$25)),DAY($D$25))))),"")</f>
        <v>45231</v>
      </c>
      <c r="D61" s="38">
        <f t="shared" si="3"/>
        <v>41822.003449673139</v>
      </c>
      <c r="E61" s="38">
        <f t="shared" si="4"/>
        <v>9503.7796092230637</v>
      </c>
      <c r="F61" s="38">
        <f>IF(B61="","",$D$22/Summary!$B$6*H60)</f>
        <v>32318.223840450075</v>
      </c>
      <c r="G61" s="42"/>
      <c r="H61" s="38">
        <f t="shared" si="5"/>
        <v>4838229.7964582881</v>
      </c>
    </row>
    <row r="62" spans="2:10" ht="18" x14ac:dyDescent="0.25">
      <c r="B62" s="36">
        <f t="shared" si="2"/>
        <v>19</v>
      </c>
      <c r="C62" s="37">
        <f>IF(B58:B408&lt;&gt;"",IF(Summary!$B$6=26,IF(B62=1,$D$25,C61+14),IF(Summary!$B$6=52,IF(B62=1,$D$25,C61+7),DATE(YEAR($D$25),MONTH($D$25)+(B62-1)*Summary!$B$7,IF(Summary!$B$6=24,IF(1-MOD(B62,2)=1,DAY($D$25)+14,DAY($D$25)),DAY($D$25))))),"")</f>
        <v>45261</v>
      </c>
      <c r="D62" s="38">
        <f t="shared" si="3"/>
        <v>41822.003449673139</v>
      </c>
      <c r="E62" s="38">
        <f t="shared" si="4"/>
        <v>9567.1381399512175</v>
      </c>
      <c r="F62" s="38">
        <f>IF(B62="","",$D$22/Summary!$B$6*H61)</f>
        <v>32254.865309721921</v>
      </c>
      <c r="G62" s="42"/>
      <c r="H62" s="38">
        <f t="shared" si="5"/>
        <v>4828662.6583183371</v>
      </c>
    </row>
    <row r="63" spans="2:10" ht="18" x14ac:dyDescent="0.25">
      <c r="B63" s="36">
        <f t="shared" si="2"/>
        <v>20</v>
      </c>
      <c r="C63" s="37">
        <f>IF(B59:B408&lt;&gt;"",IF(Summary!$B$6=26,IF(B63=1,$D$25,C62+14),IF(Summary!$B$6=52,IF(B63=1,$D$25,C62+7),DATE(YEAR($D$25),MONTH($D$25)+(B63-1)*Summary!$B$7,IF(Summary!$B$6=24,IF(1-MOD(B63,2)=1,DAY($D$25)+14,DAY($D$25)),DAY($D$25))))),"")</f>
        <v>45292</v>
      </c>
      <c r="D63" s="38">
        <f t="shared" si="3"/>
        <v>41822.003449673139</v>
      </c>
      <c r="E63" s="38">
        <f t="shared" si="4"/>
        <v>9630.9190608842218</v>
      </c>
      <c r="F63" s="38">
        <f>IF(B63="","",$D$22/Summary!$B$6*H62)</f>
        <v>32191.084388788917</v>
      </c>
      <c r="G63" s="42"/>
      <c r="H63" s="38">
        <f t="shared" si="5"/>
        <v>4819031.739257453</v>
      </c>
    </row>
    <row r="64" spans="2:10" ht="18" x14ac:dyDescent="0.25">
      <c r="B64" s="36">
        <f t="shared" si="2"/>
        <v>21</v>
      </c>
      <c r="C64" s="37">
        <f>IF(B60:B408&lt;&gt;"",IF(Summary!$B$6=26,IF(B64=1,$D$25,C63+14),IF(Summary!$B$6=52,IF(B64=1,$D$25,C63+7),DATE(YEAR($D$25),MONTH($D$25)+(B64-1)*Summary!$B$7,IF(Summary!$B$6=24,IF(1-MOD(B64,2)=1,DAY($D$25)+14,DAY($D$25)),DAY($D$25))))),"")</f>
        <v>45323</v>
      </c>
      <c r="D64" s="38">
        <f t="shared" si="3"/>
        <v>41822.003449673139</v>
      </c>
      <c r="E64" s="38">
        <f t="shared" si="4"/>
        <v>9695.1251879567826</v>
      </c>
      <c r="F64" s="38">
        <f>IF(B64="","",$D$22/Summary!$B$6*H63)</f>
        <v>32126.878261716356</v>
      </c>
      <c r="G64" s="42"/>
      <c r="H64" s="38">
        <f t="shared" si="5"/>
        <v>4809336.6140694963</v>
      </c>
    </row>
    <row r="65" spans="2:8" ht="18" x14ac:dyDescent="0.25">
      <c r="B65" s="36">
        <f t="shared" si="2"/>
        <v>22</v>
      </c>
      <c r="C65" s="37">
        <f>IF(B61:B408&lt;&gt;"",IF(Summary!$B$6=26,IF(B65=1,$D$25,C64+14),IF(Summary!$B$6=52,IF(B65=1,$D$25,C64+7),DATE(YEAR($D$25),MONTH($D$25)+(B65-1)*Summary!$B$7,IF(Summary!$B$6=24,IF(1-MOD(B65,2)=1,DAY($D$25)+14,DAY($D$25)),DAY($D$25))))),"")</f>
        <v>45352</v>
      </c>
      <c r="D65" s="38">
        <f t="shared" si="3"/>
        <v>41822.003449673139</v>
      </c>
      <c r="E65" s="38">
        <f t="shared" si="4"/>
        <v>9759.7593558764966</v>
      </c>
      <c r="F65" s="38">
        <f>IF(B65="","",$D$22/Summary!$B$6*H64)</f>
        <v>32062.244093796642</v>
      </c>
      <c r="G65" s="42"/>
      <c r="H65" s="38">
        <f t="shared" si="5"/>
        <v>4799576.8547136197</v>
      </c>
    </row>
    <row r="66" spans="2:8" ht="18" x14ac:dyDescent="0.25">
      <c r="B66" s="36">
        <f t="shared" si="2"/>
        <v>23</v>
      </c>
      <c r="C66" s="37">
        <f>IF(B62:B408&lt;&gt;"",IF(Summary!$B$6=26,IF(B66=1,$D$25,C65+14),IF(Summary!$B$6=52,IF(B66=1,$D$25,C65+7),DATE(YEAR($D$25),MONTH($D$25)+(B66-1)*Summary!$B$7,IF(Summary!$B$6=24,IF(1-MOD(B66,2)=1,DAY($D$25)+14,DAY($D$25)),DAY($D$25))))),"")</f>
        <v>45383</v>
      </c>
      <c r="D66" s="38">
        <f t="shared" si="3"/>
        <v>41822.003449673139</v>
      </c>
      <c r="E66" s="38">
        <f t="shared" si="4"/>
        <v>9824.8244182490052</v>
      </c>
      <c r="F66" s="38">
        <f>IF(B66="","",$D$22/Summary!$B$6*H65)</f>
        <v>31997.179031424133</v>
      </c>
      <c r="G66" s="42"/>
      <c r="H66" s="38">
        <f t="shared" si="5"/>
        <v>4789752.0302953711</v>
      </c>
    </row>
    <row r="67" spans="2:8" ht="18" x14ac:dyDescent="0.25">
      <c r="B67" s="36">
        <f t="shared" si="2"/>
        <v>24</v>
      </c>
      <c r="C67" s="37">
        <f>IF(B63:B408&lt;&gt;"",IF(Summary!$B$6=26,IF(B67=1,$D$25,C66+14),IF(Summary!$B$6=52,IF(B67=1,$D$25,C66+7),DATE(YEAR($D$25),MONTH($D$25)+(B67-1)*Summary!$B$7,IF(Summary!$B$6=24,IF(1-MOD(B67,2)=1,DAY($D$25)+14,DAY($D$25)),DAY($D$25))))),"")</f>
        <v>45413</v>
      </c>
      <c r="D67" s="38">
        <f t="shared" si="3"/>
        <v>41822.003449673139</v>
      </c>
      <c r="E67" s="38">
        <f t="shared" si="4"/>
        <v>9890.3232477039965</v>
      </c>
      <c r="F67" s="38">
        <f>IF(B67="","",$D$22/Summary!$B$6*H66)</f>
        <v>31931.680201969142</v>
      </c>
      <c r="G67" s="42"/>
      <c r="H67" s="38">
        <f t="shared" si="5"/>
        <v>4779861.7070476674</v>
      </c>
    </row>
    <row r="68" spans="2:8" ht="18" x14ac:dyDescent="0.25">
      <c r="B68" s="36">
        <f t="shared" si="2"/>
        <v>25</v>
      </c>
      <c r="C68" s="37">
        <f>IF(B64:B408&lt;&gt;"",IF(Summary!$B$6=26,IF(B68=1,$D$25,C67+14),IF(Summary!$B$6=52,IF(B68=1,$D$25,C67+7),DATE(YEAR($D$25),MONTH($D$25)+(B68-1)*Summary!$B$7,IF(Summary!$B$6=24,IF(1-MOD(B68,2)=1,DAY($D$25)+14,DAY($D$25)),DAY($D$25))))),"")</f>
        <v>45444</v>
      </c>
      <c r="D68" s="38">
        <f t="shared" si="3"/>
        <v>41822.003449673139</v>
      </c>
      <c r="E68" s="38">
        <f t="shared" si="4"/>
        <v>9956.2587360220205</v>
      </c>
      <c r="F68" s="38">
        <f>IF(B68="","",$D$22/Summary!$B$6*H67)</f>
        <v>31865.744713651118</v>
      </c>
      <c r="G68" s="42"/>
      <c r="H68" s="38">
        <f t="shared" si="5"/>
        <v>4769905.4483116455</v>
      </c>
    </row>
    <row r="69" spans="2:8" ht="18" x14ac:dyDescent="0.25">
      <c r="B69" s="36">
        <f t="shared" si="2"/>
        <v>26</v>
      </c>
      <c r="C69" s="37">
        <f>IF(B65:B408&lt;&gt;"",IF(Summary!$B$6=26,IF(B69=1,$D$25,C68+14),IF(Summary!$B$6=52,IF(B69=1,$D$25,C68+7),DATE(YEAR($D$25),MONTH($D$25)+(B69-1)*Summary!$B$7,IF(Summary!$B$6=24,IF(1-MOD(B69,2)=1,DAY($D$25)+14,DAY($D$25)),DAY($D$25))))),"")</f>
        <v>45474</v>
      </c>
      <c r="D69" s="38">
        <f t="shared" si="3"/>
        <v>41822.003449673139</v>
      </c>
      <c r="E69" s="38">
        <f t="shared" si="4"/>
        <v>10022.633794262165</v>
      </c>
      <c r="F69" s="38">
        <f>IF(B69="","",$D$22/Summary!$B$6*H68)</f>
        <v>31799.369655410974</v>
      </c>
      <c r="G69" s="42"/>
      <c r="H69" s="38">
        <f t="shared" si="5"/>
        <v>4759882.8145173835</v>
      </c>
    </row>
    <row r="70" spans="2:8" ht="18" x14ac:dyDescent="0.25">
      <c r="B70" s="36">
        <f t="shared" si="2"/>
        <v>27</v>
      </c>
      <c r="C70" s="37">
        <f>IF(B66:B408&lt;&gt;"",IF(Summary!$B$6=26,IF(B70=1,$D$25,C69+14),IF(Summary!$B$6=52,IF(B70=1,$D$25,C69+7),DATE(YEAR($D$25),MONTH($D$25)+(B70-1)*Summary!$B$7,IF(Summary!$B$6=24,IF(1-MOD(B70,2)=1,DAY($D$25)+14,DAY($D$25)),DAY($D$25))))),"")</f>
        <v>45505</v>
      </c>
      <c r="D70" s="38">
        <f t="shared" si="3"/>
        <v>41822.003449673139</v>
      </c>
      <c r="E70" s="38">
        <f t="shared" si="4"/>
        <v>10089.451352890581</v>
      </c>
      <c r="F70" s="38">
        <f>IF(B70="","",$D$22/Summary!$B$6*H69)</f>
        <v>31732.552096782558</v>
      </c>
      <c r="G70" s="42"/>
      <c r="H70" s="38">
        <f t="shared" si="5"/>
        <v>4749793.3631644929</v>
      </c>
    </row>
    <row r="71" spans="2:8" ht="18" x14ac:dyDescent="0.25">
      <c r="B71" s="36">
        <f t="shared" si="2"/>
        <v>28</v>
      </c>
      <c r="C71" s="37">
        <f>IF(B67:B408&lt;&gt;"",IF(Summary!$B$6=26,IF(B71=1,$D$25,C70+14),IF(Summary!$B$6=52,IF(B71=1,$D$25,C70+7),DATE(YEAR($D$25),MONTH($D$25)+(B71-1)*Summary!$B$7,IF(Summary!$B$6=24,IF(1-MOD(B71,2)=1,DAY($D$25)+14,DAY($D$25)),DAY($D$25))))),"")</f>
        <v>45536</v>
      </c>
      <c r="D71" s="38">
        <f t="shared" si="3"/>
        <v>41822.003449673139</v>
      </c>
      <c r="E71" s="38">
        <f t="shared" si="4"/>
        <v>10156.71436190985</v>
      </c>
      <c r="F71" s="38">
        <f>IF(B71="","",$D$22/Summary!$B$6*H70)</f>
        <v>31665.289087763289</v>
      </c>
      <c r="G71" s="42"/>
      <c r="H71" s="38">
        <f t="shared" si="5"/>
        <v>4739636.6488025831</v>
      </c>
    </row>
    <row r="72" spans="2:8" ht="18" x14ac:dyDescent="0.25">
      <c r="B72" s="36">
        <f t="shared" si="2"/>
        <v>29</v>
      </c>
      <c r="C72" s="37">
        <f>IF(B68:B408&lt;&gt;"",IF(Summary!$B$6=26,IF(B72=1,$D$25,C71+14),IF(Summary!$B$6=52,IF(B72=1,$D$25,C71+7),DATE(YEAR($D$25),MONTH($D$25)+(B72-1)*Summary!$B$7,IF(Summary!$B$6=24,IF(1-MOD(B72,2)=1,DAY($D$25)+14,DAY($D$25)),DAY($D$25))))),"")</f>
        <v>45566</v>
      </c>
      <c r="D72" s="38">
        <f t="shared" si="3"/>
        <v>41822.003449673139</v>
      </c>
      <c r="E72" s="38">
        <f t="shared" si="4"/>
        <v>10224.425790989248</v>
      </c>
      <c r="F72" s="38">
        <f>IF(B72="","",$D$22/Summary!$B$6*H71)</f>
        <v>31597.577658683891</v>
      </c>
      <c r="G72" s="42"/>
      <c r="H72" s="38">
        <f t="shared" si="5"/>
        <v>4729412.2230115943</v>
      </c>
    </row>
    <row r="73" spans="2:8" ht="18" x14ac:dyDescent="0.25">
      <c r="B73" s="36">
        <f t="shared" si="2"/>
        <v>30</v>
      </c>
      <c r="C73" s="37">
        <f>IF(B69:B408&lt;&gt;"",IF(Summary!$B$6=26,IF(B73=1,$D$25,C72+14),IF(Summary!$B$6=52,IF(B73=1,$D$25,C72+7),DATE(YEAR($D$25),MONTH($D$25)+(B73-1)*Summary!$B$7,IF(Summary!$B$6=24,IF(1-MOD(B73,2)=1,DAY($D$25)+14,DAY($D$25)),DAY($D$25))))),"")</f>
        <v>45597</v>
      </c>
      <c r="D73" s="38">
        <f t="shared" si="3"/>
        <v>41822.003449673139</v>
      </c>
      <c r="E73" s="38">
        <f t="shared" si="4"/>
        <v>10292.588629595841</v>
      </c>
      <c r="F73" s="38">
        <f>IF(B73="","",$D$22/Summary!$B$6*H72)</f>
        <v>31529.414820077298</v>
      </c>
      <c r="G73" s="42"/>
      <c r="H73" s="38">
        <f t="shared" si="5"/>
        <v>4719119.6343819983</v>
      </c>
    </row>
    <row r="74" spans="2:8" ht="18" x14ac:dyDescent="0.25">
      <c r="B74" s="36">
        <f t="shared" si="2"/>
        <v>31</v>
      </c>
      <c r="C74" s="37">
        <f>IF(B70:B408&lt;&gt;"",IF(Summary!$B$6=26,IF(B74=1,$D$25,C73+14),IF(Summary!$B$6=52,IF(B74=1,$D$25,C73+7),DATE(YEAR($D$25),MONTH($D$25)+(B74-1)*Summary!$B$7,IF(Summary!$B$6=24,IF(1-MOD(B74,2)=1,DAY($D$25)+14,DAY($D$25)),DAY($D$25))))),"")</f>
        <v>45627</v>
      </c>
      <c r="D74" s="38">
        <f t="shared" si="3"/>
        <v>41822.003449673139</v>
      </c>
      <c r="E74" s="38">
        <f t="shared" si="4"/>
        <v>10361.205887126482</v>
      </c>
      <c r="F74" s="38">
        <f>IF(B74="","",$D$22/Summary!$B$6*H73)</f>
        <v>31460.797562546657</v>
      </c>
      <c r="G74" s="42"/>
      <c r="H74" s="38">
        <f t="shared" si="5"/>
        <v>4708758.4284948716</v>
      </c>
    </row>
    <row r="75" spans="2:8" ht="18" x14ac:dyDescent="0.25">
      <c r="B75" s="36">
        <f t="shared" si="2"/>
        <v>32</v>
      </c>
      <c r="C75" s="37">
        <f>IF(B71:B408&lt;&gt;"",IF(Summary!$B$6=26,IF(B75=1,$D$25,C74+14),IF(Summary!$B$6=52,IF(B75=1,$D$25,C74+7),DATE(YEAR($D$25),MONTH($D$25)+(B75-1)*Summary!$B$7,IF(Summary!$B$6=24,IF(1-MOD(B75,2)=1,DAY($D$25)+14,DAY($D$25)),DAY($D$25))))),"")</f>
        <v>45658</v>
      </c>
      <c r="D75" s="38">
        <f t="shared" si="3"/>
        <v>41822.003449673139</v>
      </c>
      <c r="E75" s="38">
        <f t="shared" si="4"/>
        <v>10430.280593040658</v>
      </c>
      <c r="F75" s="38">
        <f>IF(B75="","",$D$22/Summary!$B$6*H74)</f>
        <v>31391.722856632481</v>
      </c>
      <c r="G75" s="42"/>
      <c r="H75" s="38">
        <f t="shared" si="5"/>
        <v>4698328.1479018312</v>
      </c>
    </row>
    <row r="76" spans="2:8" ht="18" x14ac:dyDescent="0.25">
      <c r="B76" s="36">
        <f t="shared" si="2"/>
        <v>33</v>
      </c>
      <c r="C76" s="37">
        <f>IF(B72:B408&lt;&gt;"",IF(Summary!$B$6=26,IF(B76=1,$D$25,C75+14),IF(Summary!$B$6=52,IF(B76=1,$D$25,C75+7),DATE(YEAR($D$25),MONTH($D$25)+(B76-1)*Summary!$B$7,IF(Summary!$B$6=24,IF(1-MOD(B76,2)=1,DAY($D$25)+14,DAY($D$25)),DAY($D$25))))),"")</f>
        <v>45689</v>
      </c>
      <c r="D76" s="38">
        <f t="shared" si="3"/>
        <v>41822.003449673139</v>
      </c>
      <c r="E76" s="38">
        <f t="shared" si="4"/>
        <v>10499.815796994262</v>
      </c>
      <c r="F76" s="38">
        <f>IF(B76="","",$D$22/Summary!$B$6*H75)</f>
        <v>31322.187652678876</v>
      </c>
      <c r="G76" s="42"/>
      <c r="H76" s="38">
        <f t="shared" si="5"/>
        <v>4687828.3321048366</v>
      </c>
    </row>
    <row r="77" spans="2:8" ht="18" x14ac:dyDescent="0.25">
      <c r="B77" s="36">
        <f t="shared" si="2"/>
        <v>34</v>
      </c>
      <c r="C77" s="37">
        <f>IF(B73:B408&lt;&gt;"",IF(Summary!$B$6=26,IF(B77=1,$D$25,C76+14),IF(Summary!$B$6=52,IF(B77=1,$D$25,C76+7),DATE(YEAR($D$25),MONTH($D$25)+(B77-1)*Summary!$B$7,IF(Summary!$B$6=24,IF(1-MOD(B77,2)=1,DAY($D$25)+14,DAY($D$25)),DAY($D$25))))),"")</f>
        <v>45717</v>
      </c>
      <c r="D77" s="38">
        <f t="shared" si="3"/>
        <v>41822.003449673139</v>
      </c>
      <c r="E77" s="38">
        <f t="shared" si="4"/>
        <v>10569.814568974227</v>
      </c>
      <c r="F77" s="38">
        <f>IF(B77="","",$D$22/Summary!$B$6*H76)</f>
        <v>31252.188880698912</v>
      </c>
      <c r="G77" s="42"/>
      <c r="H77" s="38">
        <f t="shared" si="5"/>
        <v>4677258.5175358625</v>
      </c>
    </row>
    <row r="78" spans="2:8" ht="18" x14ac:dyDescent="0.25">
      <c r="B78" s="36">
        <f t="shared" si="2"/>
        <v>35</v>
      </c>
      <c r="C78" s="37">
        <f>IF(B74:B408&lt;&gt;"",IF(Summary!$B$6=26,IF(B78=1,$D$25,C77+14),IF(Summary!$B$6=52,IF(B78=1,$D$25,C77+7),DATE(YEAR($D$25),MONTH($D$25)+(B78-1)*Summary!$B$7,IF(Summary!$B$6=24,IF(1-MOD(B78,2)=1,DAY($D$25)+14,DAY($D$25)),DAY($D$25))))),"")</f>
        <v>45748</v>
      </c>
      <c r="D78" s="38">
        <f t="shared" si="3"/>
        <v>41822.003449673139</v>
      </c>
      <c r="E78" s="38">
        <f t="shared" si="4"/>
        <v>10640.279999434053</v>
      </c>
      <c r="F78" s="38">
        <f>IF(B78="","",$D$22/Summary!$B$6*H77)</f>
        <v>31181.723450239086</v>
      </c>
      <c r="G78" s="42"/>
      <c r="H78" s="38">
        <f t="shared" si="5"/>
        <v>4666618.2375364285</v>
      </c>
    </row>
    <row r="79" spans="2:8" ht="18" x14ac:dyDescent="0.25">
      <c r="B79" s="36">
        <f t="shared" si="2"/>
        <v>36</v>
      </c>
      <c r="C79" s="37">
        <f>IF(B75:B408&lt;&gt;"",IF(Summary!$B$6=26,IF(B79=1,$D$25,C78+14),IF(Summary!$B$6=52,IF(B79=1,$D$25,C78+7),DATE(YEAR($D$25),MONTH($D$25)+(B79-1)*Summary!$B$7,IF(Summary!$B$6=24,IF(1-MOD(B79,2)=1,DAY($D$25)+14,DAY($D$25)),DAY($D$25))))),"")</f>
        <v>45778</v>
      </c>
      <c r="D79" s="38">
        <f t="shared" si="3"/>
        <v>41822.003449673139</v>
      </c>
      <c r="E79" s="38">
        <f t="shared" si="4"/>
        <v>10711.21519943028</v>
      </c>
      <c r="F79" s="38">
        <f>IF(B79="","",$D$22/Summary!$B$6*H78)</f>
        <v>31110.788250242858</v>
      </c>
      <c r="G79" s="42"/>
      <c r="H79" s="38">
        <f t="shared" si="5"/>
        <v>4655907.022336998</v>
      </c>
    </row>
    <row r="80" spans="2:8" ht="18" x14ac:dyDescent="0.25">
      <c r="B80" s="36">
        <f t="shared" si="2"/>
        <v>37</v>
      </c>
      <c r="C80" s="37">
        <f>IF(B76:B408&lt;&gt;"",IF(Summary!$B$6=26,IF(B80=1,$D$25,C79+14),IF(Summary!$B$6=52,IF(B80=1,$D$25,C79+7),DATE(YEAR($D$25),MONTH($D$25)+(B80-1)*Summary!$B$7,IF(Summary!$B$6=24,IF(1-MOD(B80,2)=1,DAY($D$25)+14,DAY($D$25)),DAY($D$25))))),"")</f>
        <v>45809</v>
      </c>
      <c r="D80" s="38">
        <f t="shared" si="3"/>
        <v>41822.003449673139</v>
      </c>
      <c r="E80" s="38">
        <f t="shared" si="4"/>
        <v>10782.623300759817</v>
      </c>
      <c r="F80" s="38">
        <f>IF(B80="","",$D$22/Summary!$B$6*H79)</f>
        <v>31039.380148913322</v>
      </c>
      <c r="G80" s="42"/>
      <c r="H80" s="38">
        <f t="shared" si="5"/>
        <v>4645124.399036238</v>
      </c>
    </row>
    <row r="81" spans="2:8" ht="18" x14ac:dyDescent="0.25">
      <c r="B81" s="36">
        <f t="shared" si="2"/>
        <v>38</v>
      </c>
      <c r="C81" s="37">
        <f>IF(B77:B408&lt;&gt;"",IF(Summary!$B$6=26,IF(B81=1,$D$25,C80+14),IF(Summary!$B$6=52,IF(B81=1,$D$25,C80+7),DATE(YEAR($D$25),MONTH($D$25)+(B81-1)*Summary!$B$7,IF(Summary!$B$6=24,IF(1-MOD(B81,2)=1,DAY($D$25)+14,DAY($D$25)),DAY($D$25))))),"")</f>
        <v>45839</v>
      </c>
      <c r="D81" s="38">
        <f t="shared" si="3"/>
        <v>41822.003449673139</v>
      </c>
      <c r="E81" s="38">
        <f t="shared" si="4"/>
        <v>10854.507456098218</v>
      </c>
      <c r="F81" s="38">
        <f>IF(B81="","",$D$22/Summary!$B$6*H80)</f>
        <v>30967.495993574921</v>
      </c>
      <c r="G81" s="42"/>
      <c r="H81" s="38">
        <f t="shared" si="5"/>
        <v>4634269.8915801402</v>
      </c>
    </row>
    <row r="82" spans="2:8" ht="18" x14ac:dyDescent="0.25">
      <c r="B82" s="36">
        <f t="shared" si="2"/>
        <v>39</v>
      </c>
      <c r="C82" s="37">
        <f>IF(B78:B408&lt;&gt;"",IF(Summary!$B$6=26,IF(B82=1,$D$25,C81+14),IF(Summary!$B$6=52,IF(B82=1,$D$25,C81+7),DATE(YEAR($D$25),MONTH($D$25)+(B82-1)*Summary!$B$7,IF(Summary!$B$6=24,IF(1-MOD(B82,2)=1,DAY($D$25)+14,DAY($D$25)),DAY($D$25))))),"")</f>
        <v>45870</v>
      </c>
      <c r="D82" s="38">
        <f t="shared" si="3"/>
        <v>41822.003449673139</v>
      </c>
      <c r="E82" s="38">
        <f t="shared" si="4"/>
        <v>10926.870839138868</v>
      </c>
      <c r="F82" s="38">
        <f>IF(B82="","",$D$22/Summary!$B$6*H81)</f>
        <v>30895.13261053427</v>
      </c>
      <c r="G82" s="42"/>
      <c r="H82" s="38">
        <f t="shared" si="5"/>
        <v>4623343.0207410017</v>
      </c>
    </row>
    <row r="83" spans="2:8" ht="18" x14ac:dyDescent="0.25">
      <c r="B83" s="36">
        <f t="shared" si="2"/>
        <v>40</v>
      </c>
      <c r="C83" s="37">
        <f>IF(B79:B408&lt;&gt;"",IF(Summary!$B$6=26,IF(B83=1,$D$25,C82+14),IF(Summary!$B$6=52,IF(B83=1,$D$25,C82+7),DATE(YEAR($D$25),MONTH($D$25)+(B83-1)*Summary!$B$7,IF(Summary!$B$6=24,IF(1-MOD(B83,2)=1,DAY($D$25)+14,DAY($D$25)),DAY($D$25))))),"")</f>
        <v>45901</v>
      </c>
      <c r="D83" s="38">
        <f t="shared" si="3"/>
        <v>41822.003449673139</v>
      </c>
      <c r="E83" s="38">
        <f t="shared" si="4"/>
        <v>10999.716644733126</v>
      </c>
      <c r="F83" s="38">
        <f>IF(B83="","",$D$22/Summary!$B$6*H82)</f>
        <v>30822.286804940013</v>
      </c>
      <c r="G83" s="42"/>
      <c r="H83" s="38">
        <f t="shared" si="5"/>
        <v>4612343.3040962685</v>
      </c>
    </row>
    <row r="84" spans="2:8" ht="18" x14ac:dyDescent="0.25">
      <c r="B84" s="36">
        <f t="shared" si="2"/>
        <v>41</v>
      </c>
      <c r="C84" s="37">
        <f>IF(B80:B408&lt;&gt;"",IF(Summary!$B$6=26,IF(B84=1,$D$25,C83+14),IF(Summary!$B$6=52,IF(B84=1,$D$25,C83+7),DATE(YEAR($D$25),MONTH($D$25)+(B84-1)*Summary!$B$7,IF(Summary!$B$6=24,IF(1-MOD(B84,2)=1,DAY($D$25)+14,DAY($D$25)),DAY($D$25))))),"")</f>
        <v>45931</v>
      </c>
      <c r="D84" s="38">
        <f t="shared" si="3"/>
        <v>41822.003449673139</v>
      </c>
      <c r="E84" s="38">
        <f t="shared" si="4"/>
        <v>11073.048089031348</v>
      </c>
      <c r="F84" s="38">
        <f>IF(B84="","",$D$22/Summary!$B$6*H83)</f>
        <v>30748.95536064179</v>
      </c>
      <c r="G84" s="42"/>
      <c r="H84" s="38">
        <f t="shared" si="5"/>
        <v>4601270.2560072374</v>
      </c>
    </row>
    <row r="85" spans="2:8" ht="18" x14ac:dyDescent="0.25">
      <c r="B85" s="36">
        <f t="shared" si="2"/>
        <v>42</v>
      </c>
      <c r="C85" s="37">
        <f>IF(B81:B408&lt;&gt;"",IF(Summary!$B$6=26,IF(B85=1,$D$25,C84+14),IF(Summary!$B$6=52,IF(B85=1,$D$25,C84+7),DATE(YEAR($D$25),MONTH($D$25)+(B85-1)*Summary!$B$7,IF(Summary!$B$6=24,IF(1-MOD(B85,2)=1,DAY($D$25)+14,DAY($D$25)),DAY($D$25))))),"")</f>
        <v>45962</v>
      </c>
      <c r="D85" s="38">
        <f t="shared" si="3"/>
        <v>41822.003449673139</v>
      </c>
      <c r="E85" s="38">
        <f t="shared" si="4"/>
        <v>11146.868409624887</v>
      </c>
      <c r="F85" s="38">
        <f>IF(B85="","",$D$22/Summary!$B$6*H84)</f>
        <v>30675.135040048252</v>
      </c>
      <c r="G85" s="42"/>
      <c r="H85" s="38">
        <f t="shared" si="5"/>
        <v>4590123.3875976121</v>
      </c>
    </row>
    <row r="86" spans="2:8" ht="18" x14ac:dyDescent="0.25">
      <c r="B86" s="36">
        <f t="shared" si="2"/>
        <v>43</v>
      </c>
      <c r="C86" s="37">
        <f>IF(B82:B408&lt;&gt;"",IF(Summary!$B$6=26,IF(B86=1,$D$25,C85+14),IF(Summary!$B$6=52,IF(B86=1,$D$25,C85+7),DATE(YEAR($D$25),MONTH($D$25)+(B86-1)*Summary!$B$7,IF(Summary!$B$6=24,IF(1-MOD(B86,2)=1,DAY($D$25)+14,DAY($D$25)),DAY($D$25))))),"")</f>
        <v>45992</v>
      </c>
      <c r="D86" s="38">
        <f t="shared" si="3"/>
        <v>41822.003449673139</v>
      </c>
      <c r="E86" s="38">
        <f t="shared" si="4"/>
        <v>11221.180865689057</v>
      </c>
      <c r="F86" s="38">
        <f>IF(B86="","",$D$22/Summary!$B$6*H85)</f>
        <v>30600.822583984082</v>
      </c>
      <c r="G86" s="42"/>
      <c r="H86" s="38">
        <f t="shared" si="5"/>
        <v>4578902.2067319229</v>
      </c>
    </row>
    <row r="87" spans="2:8" ht="18" x14ac:dyDescent="0.25">
      <c r="B87" s="36">
        <f t="shared" si="2"/>
        <v>44</v>
      </c>
      <c r="C87" s="37">
        <f>IF(B83:B408&lt;&gt;"",IF(Summary!$B$6=26,IF(B87=1,$D$25,C86+14),IF(Summary!$B$6=52,IF(B87=1,$D$25,C86+7),DATE(YEAR($D$25),MONTH($D$25)+(B87-1)*Summary!$B$7,IF(Summary!$B$6=24,IF(1-MOD(B87,2)=1,DAY($D$25)+14,DAY($D$25)),DAY($D$25))))),"")</f>
        <v>46023</v>
      </c>
      <c r="D87" s="38">
        <f t="shared" si="3"/>
        <v>41822.003449673139</v>
      </c>
      <c r="E87" s="38">
        <f t="shared" si="4"/>
        <v>11295.988738126984</v>
      </c>
      <c r="F87" s="38">
        <f>IF(B87="","",$D$22/Summary!$B$6*H86)</f>
        <v>30526.014711546155</v>
      </c>
      <c r="G87" s="42"/>
      <c r="H87" s="38">
        <f t="shared" si="5"/>
        <v>4567606.2179937959</v>
      </c>
    </row>
    <row r="88" spans="2:8" ht="18" x14ac:dyDescent="0.25">
      <c r="B88" s="36">
        <f t="shared" si="2"/>
        <v>45</v>
      </c>
      <c r="C88" s="37">
        <f>IF(B84:B408&lt;&gt;"",IF(Summary!$B$6=26,IF(B88=1,$D$25,C87+14),IF(Summary!$B$6=52,IF(B88=1,$D$25,C87+7),DATE(YEAR($D$25),MONTH($D$25)+(B88-1)*Summary!$B$7,IF(Summary!$B$6=24,IF(1-MOD(B88,2)=1,DAY($D$25)+14,DAY($D$25)),DAY($D$25))))),"")</f>
        <v>46054</v>
      </c>
      <c r="D88" s="38">
        <f t="shared" si="3"/>
        <v>41822.003449673139</v>
      </c>
      <c r="E88" s="38">
        <f t="shared" si="4"/>
        <v>11371.295329714496</v>
      </c>
      <c r="F88" s="38">
        <f>IF(B88="","",$D$22/Summary!$B$6*H87)</f>
        <v>30450.708119958643</v>
      </c>
      <c r="G88" s="42"/>
      <c r="H88" s="38">
        <f t="shared" si="5"/>
        <v>4556234.9226640817</v>
      </c>
    </row>
    <row r="89" spans="2:8" ht="18" x14ac:dyDescent="0.25">
      <c r="B89" s="36">
        <f t="shared" si="2"/>
        <v>46</v>
      </c>
      <c r="C89" s="37">
        <f>IF(B85:B408&lt;&gt;"",IF(Summary!$B$6=26,IF(B89=1,$D$25,C88+14),IF(Summary!$B$6=52,IF(B89=1,$D$25,C88+7),DATE(YEAR($D$25),MONTH($D$25)+(B89-1)*Summary!$B$7,IF(Summary!$B$6=24,IF(1-MOD(B89,2)=1,DAY($D$25)+14,DAY($D$25)),DAY($D$25))))),"")</f>
        <v>46082</v>
      </c>
      <c r="D89" s="38">
        <f t="shared" si="3"/>
        <v>41822.003449673139</v>
      </c>
      <c r="E89" s="38">
        <f t="shared" si="4"/>
        <v>11447.103965245926</v>
      </c>
      <c r="F89" s="38">
        <f>IF(B89="","",$D$22/Summary!$B$6*H88)</f>
        <v>30374.899484427213</v>
      </c>
      <c r="G89" s="42"/>
      <c r="H89" s="38">
        <f t="shared" si="5"/>
        <v>4544787.8186988356</v>
      </c>
    </row>
    <row r="90" spans="2:8" ht="18" x14ac:dyDescent="0.25">
      <c r="B90" s="36">
        <f t="shared" si="2"/>
        <v>47</v>
      </c>
      <c r="C90" s="37">
        <f>IF(B86:B408&lt;&gt;"",IF(Summary!$B$6=26,IF(B90=1,$D$25,C89+14),IF(Summary!$B$6=52,IF(B90=1,$D$25,C89+7),DATE(YEAR($D$25),MONTH($D$25)+(B90-1)*Summary!$B$7,IF(Summary!$B$6=24,IF(1-MOD(B90,2)=1,DAY($D$25)+14,DAY($D$25)),DAY($D$25))))),"")</f>
        <v>46113</v>
      </c>
      <c r="D90" s="38">
        <f t="shared" si="3"/>
        <v>41822.003449673139</v>
      </c>
      <c r="E90" s="38">
        <f t="shared" si="4"/>
        <v>11523.417991680901</v>
      </c>
      <c r="F90" s="38">
        <f>IF(B90="","",$D$22/Summary!$B$6*H89)</f>
        <v>30298.585457992238</v>
      </c>
      <c r="G90" s="42"/>
      <c r="H90" s="38">
        <f t="shared" si="5"/>
        <v>4533264.4007071545</v>
      </c>
    </row>
    <row r="91" spans="2:8" ht="18" x14ac:dyDescent="0.25">
      <c r="B91" s="36">
        <f t="shared" si="2"/>
        <v>48</v>
      </c>
      <c r="C91" s="37">
        <f>IF(B87:B408&lt;&gt;"",IF(Summary!$B$6=26,IF(B91=1,$D$25,C90+14),IF(Summary!$B$6=52,IF(B91=1,$D$25,C90+7),DATE(YEAR($D$25),MONTH($D$25)+(B91-1)*Summary!$B$7,IF(Summary!$B$6=24,IF(1-MOD(B91,2)=1,DAY($D$25)+14,DAY($D$25)),DAY($D$25))))),"")</f>
        <v>46143</v>
      </c>
      <c r="D91" s="38">
        <f t="shared" si="3"/>
        <v>41822.003449673139</v>
      </c>
      <c r="E91" s="38">
        <f t="shared" si="4"/>
        <v>11600.240778292107</v>
      </c>
      <c r="F91" s="38">
        <f>IF(B91="","",$D$22/Summary!$B$6*H90)</f>
        <v>30221.762671381031</v>
      </c>
      <c r="G91" s="42"/>
      <c r="H91" s="38">
        <f t="shared" si="5"/>
        <v>4521664.159928862</v>
      </c>
    </row>
    <row r="92" spans="2:8" ht="18" x14ac:dyDescent="0.25">
      <c r="B92" s="36">
        <f t="shared" si="2"/>
        <v>49</v>
      </c>
      <c r="C92" s="37">
        <f>IF(B88:B408&lt;&gt;"",IF(Summary!$B$6=26,IF(B92=1,$D$25,C91+14),IF(Summary!$B$6=52,IF(B92=1,$D$25,C91+7),DATE(YEAR($D$25),MONTH($D$25)+(B92-1)*Summary!$B$7,IF(Summary!$B$6=24,IF(1-MOD(B92,2)=1,DAY($D$25)+14,DAY($D$25)),DAY($D$25))))),"")</f>
        <v>46174</v>
      </c>
      <c r="D92" s="38">
        <f t="shared" si="3"/>
        <v>41822.003449673139</v>
      </c>
      <c r="E92" s="38">
        <f t="shared" si="4"/>
        <v>11677.575716814055</v>
      </c>
      <c r="F92" s="38">
        <f>IF(B92="","",$D$22/Summary!$B$6*H91)</f>
        <v>30144.427732859083</v>
      </c>
      <c r="G92" s="42"/>
      <c r="H92" s="38">
        <f t="shared" si="5"/>
        <v>4509986.584212048</v>
      </c>
    </row>
    <row r="93" spans="2:8" ht="18" x14ac:dyDescent="0.25">
      <c r="B93" s="36">
        <f t="shared" si="2"/>
        <v>50</v>
      </c>
      <c r="C93" s="37">
        <f>IF(B89:B408&lt;&gt;"",IF(Summary!$B$6=26,IF(B93=1,$D$25,C92+14),IF(Summary!$B$6=52,IF(B93=1,$D$25,C92+7),DATE(YEAR($D$25),MONTH($D$25)+(B93-1)*Summary!$B$7,IF(Summary!$B$6=24,IF(1-MOD(B93,2)=1,DAY($D$25)+14,DAY($D$25)),DAY($D$25))))),"")</f>
        <v>46204</v>
      </c>
      <c r="D93" s="38">
        <f t="shared" si="3"/>
        <v>41822.003449673139</v>
      </c>
      <c r="E93" s="38">
        <f t="shared" si="4"/>
        <v>11755.426221592817</v>
      </c>
      <c r="F93" s="38">
        <f>IF(B93="","",$D$22/Summary!$B$6*H92)</f>
        <v>30066.577228080321</v>
      </c>
      <c r="G93" s="42"/>
      <c r="H93" s="38">
        <f t="shared" si="5"/>
        <v>4498231.1579904556</v>
      </c>
    </row>
    <row r="94" spans="2:8" ht="18" x14ac:dyDescent="0.25">
      <c r="B94" s="36">
        <f t="shared" si="2"/>
        <v>51</v>
      </c>
      <c r="C94" s="37">
        <f>IF(B90:B408&lt;&gt;"",IF(Summary!$B$6=26,IF(B94=1,$D$25,C93+14),IF(Summary!$B$6=52,IF(B94=1,$D$25,C93+7),DATE(YEAR($D$25),MONTH($D$25)+(B94-1)*Summary!$B$7,IF(Summary!$B$6=24,IF(1-MOD(B94,2)=1,DAY($D$25)+14,DAY($D$25)),DAY($D$25))))),"")</f>
        <v>46235</v>
      </c>
      <c r="D94" s="38">
        <f t="shared" si="3"/>
        <v>41822.003449673139</v>
      </c>
      <c r="E94" s="38">
        <f t="shared" si="4"/>
        <v>11833.795729736765</v>
      </c>
      <c r="F94" s="38">
        <f>IF(B94="","",$D$22/Summary!$B$6*H93)</f>
        <v>29988.207719936374</v>
      </c>
      <c r="G94" s="42"/>
      <c r="H94" s="38">
        <f t="shared" si="5"/>
        <v>4486397.3622607188</v>
      </c>
    </row>
    <row r="95" spans="2:8" ht="18" x14ac:dyDescent="0.25">
      <c r="B95" s="36">
        <f t="shared" si="2"/>
        <v>52</v>
      </c>
      <c r="C95" s="37">
        <f>IF(B91:B408&lt;&gt;"",IF(Summary!$B$6=26,IF(B95=1,$D$25,C94+14),IF(Summary!$B$6=52,IF(B95=1,$D$25,C94+7),DATE(YEAR($D$25),MONTH($D$25)+(B95-1)*Summary!$B$7,IF(Summary!$B$6=24,IF(1-MOD(B95,2)=1,DAY($D$25)+14,DAY($D$25)),DAY($D$25))))),"")</f>
        <v>46266</v>
      </c>
      <c r="D95" s="38">
        <f t="shared" si="3"/>
        <v>41822.003449673139</v>
      </c>
      <c r="E95" s="38">
        <f t="shared" si="4"/>
        <v>11912.687701268344</v>
      </c>
      <c r="F95" s="38">
        <f>IF(B95="","",$D$22/Summary!$B$6*H94)</f>
        <v>29909.315748404795</v>
      </c>
      <c r="G95" s="42"/>
      <c r="H95" s="38">
        <f t="shared" si="5"/>
        <v>4474484.6745594507</v>
      </c>
    </row>
    <row r="96" spans="2:8" ht="18" x14ac:dyDescent="0.25">
      <c r="B96" s="36">
        <f t="shared" si="2"/>
        <v>53</v>
      </c>
      <c r="C96" s="37">
        <f>IF(B92:B408&lt;&gt;"",IF(Summary!$B$6=26,IF(B96=1,$D$25,C95+14),IF(Summary!$B$6=52,IF(B96=1,$D$25,C95+7),DATE(YEAR($D$25),MONTH($D$25)+(B96-1)*Summary!$B$7,IF(Summary!$B$6=24,IF(1-MOD(B96,2)=1,DAY($D$25)+14,DAY($D$25)),DAY($D$25))))),"")</f>
        <v>46296</v>
      </c>
      <c r="D96" s="38">
        <f t="shared" si="3"/>
        <v>41822.003449673139</v>
      </c>
      <c r="E96" s="38">
        <f t="shared" si="4"/>
        <v>11992.105619276797</v>
      </c>
      <c r="F96" s="38">
        <f>IF(B96="","",$D$22/Summary!$B$6*H95)</f>
        <v>29829.897830396341</v>
      </c>
      <c r="G96" s="42"/>
      <c r="H96" s="38">
        <f t="shared" si="5"/>
        <v>4462492.5689401738</v>
      </c>
    </row>
    <row r="97" spans="2:8" ht="18" x14ac:dyDescent="0.25">
      <c r="B97" s="36">
        <f t="shared" si="2"/>
        <v>54</v>
      </c>
      <c r="C97" s="37">
        <f>IF(B93:B408&lt;&gt;"",IF(Summary!$B$6=26,IF(B97=1,$D$25,C96+14),IF(Summary!$B$6=52,IF(B97=1,$D$25,C96+7),DATE(YEAR($D$25),MONTH($D$25)+(B97-1)*Summary!$B$7,IF(Summary!$B$6=24,IF(1-MOD(B97,2)=1,DAY($D$25)+14,DAY($D$25)),DAY($D$25))))),"")</f>
        <v>46327</v>
      </c>
      <c r="D97" s="38">
        <f t="shared" si="3"/>
        <v>41822.003449673139</v>
      </c>
      <c r="E97" s="38">
        <f t="shared" si="4"/>
        <v>12072.052990071978</v>
      </c>
      <c r="F97" s="38">
        <f>IF(B97="","",$D$22/Summary!$B$6*H96)</f>
        <v>29749.950459601161</v>
      </c>
      <c r="G97" s="42"/>
      <c r="H97" s="38">
        <f t="shared" si="5"/>
        <v>4450420.5159501014</v>
      </c>
    </row>
    <row r="98" spans="2:8" ht="18" x14ac:dyDescent="0.25">
      <c r="B98" s="36">
        <f t="shared" si="2"/>
        <v>55</v>
      </c>
      <c r="C98" s="37">
        <f>IF(B94:B408&lt;&gt;"",IF(Summary!$B$6=26,IF(B98=1,$D$25,C97+14),IF(Summary!$B$6=52,IF(B98=1,$D$25,C97+7),DATE(YEAR($D$25),MONTH($D$25)+(B98-1)*Summary!$B$7,IF(Summary!$B$6=24,IF(1-MOD(B98,2)=1,DAY($D$25)+14,DAY($D$25)),DAY($D$25))))),"")</f>
        <v>46357</v>
      </c>
      <c r="D98" s="38">
        <f t="shared" si="3"/>
        <v>41822.003449673139</v>
      </c>
      <c r="E98" s="38">
        <f t="shared" si="4"/>
        <v>12152.533343339128</v>
      </c>
      <c r="F98" s="38">
        <f>IF(B98="","",$D$22/Summary!$B$6*H97)</f>
        <v>29669.470106334011</v>
      </c>
      <c r="G98" s="42"/>
      <c r="H98" s="38">
        <f t="shared" si="5"/>
        <v>4438267.9826067621</v>
      </c>
    </row>
    <row r="99" spans="2:8" ht="18" x14ac:dyDescent="0.25">
      <c r="B99" s="36">
        <f t="shared" si="2"/>
        <v>56</v>
      </c>
      <c r="C99" s="37">
        <f>IF(B95:B408&lt;&gt;"",IF(Summary!$B$6=26,IF(B99=1,$D$25,C98+14),IF(Summary!$B$6=52,IF(B99=1,$D$25,C98+7),DATE(YEAR($D$25),MONTH($D$25)+(B99-1)*Summary!$B$7,IF(Summary!$B$6=24,IF(1-MOD(B99,2)=1,DAY($D$25)+14,DAY($D$25)),DAY($D$25))))),"")</f>
        <v>46388</v>
      </c>
      <c r="D99" s="38">
        <f t="shared" si="3"/>
        <v>41822.003449673139</v>
      </c>
      <c r="E99" s="38">
        <f t="shared" si="4"/>
        <v>12233.550232294721</v>
      </c>
      <c r="F99" s="38">
        <f>IF(B99="","",$D$22/Summary!$B$6*H98)</f>
        <v>29588.453217378417</v>
      </c>
      <c r="G99" s="42"/>
      <c r="H99" s="38">
        <f t="shared" si="5"/>
        <v>4426034.4323744671</v>
      </c>
    </row>
    <row r="100" spans="2:8" ht="18" x14ac:dyDescent="0.25">
      <c r="B100" s="36">
        <f t="shared" si="2"/>
        <v>57</v>
      </c>
      <c r="C100" s="37">
        <f>IF(B96:B408&lt;&gt;"",IF(Summary!$B$6=26,IF(B100=1,$D$25,C99+14),IF(Summary!$B$6=52,IF(B100=1,$D$25,C99+7),DATE(YEAR($D$25),MONTH($D$25)+(B100-1)*Summary!$B$7,IF(Summary!$B$6=24,IF(1-MOD(B100,2)=1,DAY($D$25)+14,DAY($D$25)),DAY($D$25))))),"")</f>
        <v>46419</v>
      </c>
      <c r="D100" s="38">
        <f t="shared" si="3"/>
        <v>41822.003449673139</v>
      </c>
      <c r="E100" s="38">
        <f t="shared" si="4"/>
        <v>12315.107233843355</v>
      </c>
      <c r="F100" s="38">
        <f>IF(B100="","",$D$22/Summary!$B$6*H99)</f>
        <v>29506.896215829784</v>
      </c>
      <c r="G100" s="42"/>
      <c r="H100" s="38">
        <f t="shared" si="5"/>
        <v>4413719.3251406234</v>
      </c>
    </row>
    <row r="101" spans="2:8" ht="18" x14ac:dyDescent="0.25">
      <c r="B101" s="36">
        <f t="shared" si="2"/>
        <v>58</v>
      </c>
      <c r="C101" s="37">
        <f>IF(B97:B408&lt;&gt;"",IF(Summary!$B$6=26,IF(B101=1,$D$25,C100+14),IF(Summary!$B$6=52,IF(B101=1,$D$25,C100+7),DATE(YEAR($D$25),MONTH($D$25)+(B101-1)*Summary!$B$7,IF(Summary!$B$6=24,IF(1-MOD(B101,2)=1,DAY($D$25)+14,DAY($D$25)),DAY($D$25))))),"")</f>
        <v>46447</v>
      </c>
      <c r="D101" s="38">
        <f t="shared" si="3"/>
        <v>41822.003449673139</v>
      </c>
      <c r="E101" s="38">
        <f t="shared" si="4"/>
        <v>12397.207948735646</v>
      </c>
      <c r="F101" s="38">
        <f>IF(B101="","",$D$22/Summary!$B$6*H100)</f>
        <v>29424.795500937493</v>
      </c>
      <c r="G101" s="42"/>
      <c r="H101" s="38">
        <f t="shared" si="5"/>
        <v>4401322.1171918875</v>
      </c>
    </row>
    <row r="102" spans="2:8" ht="18" x14ac:dyDescent="0.25">
      <c r="B102" s="36">
        <f t="shared" si="2"/>
        <v>59</v>
      </c>
      <c r="C102" s="37">
        <f>IF(B98:B408&lt;&gt;"",IF(Summary!$B$6=26,IF(B102=1,$D$25,C101+14),IF(Summary!$B$6=52,IF(B102=1,$D$25,C101+7),DATE(YEAR($D$25),MONTH($D$25)+(B102-1)*Summary!$B$7,IF(Summary!$B$6=24,IF(1-MOD(B102,2)=1,DAY($D$25)+14,DAY($D$25)),DAY($D$25))))),"")</f>
        <v>46478</v>
      </c>
      <c r="D102" s="38">
        <f t="shared" si="3"/>
        <v>41822.003449673139</v>
      </c>
      <c r="E102" s="38">
        <f t="shared" si="4"/>
        <v>12479.856001727221</v>
      </c>
      <c r="F102" s="38">
        <f>IF(B102="","",$D$22/Summary!$B$6*H101)</f>
        <v>29342.147447945918</v>
      </c>
      <c r="G102" s="42"/>
      <c r="H102" s="38">
        <f t="shared" si="5"/>
        <v>4388842.2611901602</v>
      </c>
    </row>
    <row r="103" spans="2:8" ht="18" x14ac:dyDescent="0.25">
      <c r="B103" s="36">
        <f t="shared" si="2"/>
        <v>60</v>
      </c>
      <c r="C103" s="37">
        <f>IF(B99:B408&lt;&gt;"",IF(Summary!$B$6=26,IF(B103=1,$D$25,C102+14),IF(Summary!$B$6=52,IF(B103=1,$D$25,C102+7),DATE(YEAR($D$25),MONTH($D$25)+(B103-1)*Summary!$B$7,IF(Summary!$B$6=24,IF(1-MOD(B103,2)=1,DAY($D$25)+14,DAY($D$25)),DAY($D$25))))),"")</f>
        <v>46508</v>
      </c>
      <c r="D103" s="38">
        <f t="shared" si="3"/>
        <v>41822.003449673139</v>
      </c>
      <c r="E103" s="38">
        <f t="shared" si="4"/>
        <v>12563.055041738735</v>
      </c>
      <c r="F103" s="38">
        <f>IF(B103="","",$D$22/Summary!$B$6*H102)</f>
        <v>29258.948407934404</v>
      </c>
      <c r="G103" s="42"/>
      <c r="H103" s="38">
        <f t="shared" si="5"/>
        <v>4376279.2061484214</v>
      </c>
    </row>
    <row r="104" spans="2:8" ht="18" x14ac:dyDescent="0.25">
      <c r="B104" s="36">
        <f t="shared" si="2"/>
        <v>61</v>
      </c>
      <c r="C104" s="37">
        <f>IF(B100:B408&lt;&gt;"",IF(Summary!$B$6=26,IF(B104=1,$D$25,C103+14),IF(Summary!$B$6=52,IF(B104=1,$D$25,C103+7),DATE(YEAR($D$25),MONTH($D$25)+(B104-1)*Summary!$B$7,IF(Summary!$B$6=24,IF(1-MOD(B104,2)=1,DAY($D$25)+14,DAY($D$25)),DAY($D$25))))),"")</f>
        <v>46539</v>
      </c>
      <c r="D104" s="38">
        <f t="shared" si="3"/>
        <v>41822.003449673139</v>
      </c>
      <c r="E104" s="38">
        <f t="shared" si="4"/>
        <v>12646.808742016994</v>
      </c>
      <c r="F104" s="38">
        <f>IF(B104="","",$D$22/Summary!$B$6*H103)</f>
        <v>29175.194707656145</v>
      </c>
      <c r="G104" s="42"/>
      <c r="H104" s="38">
        <f t="shared" si="5"/>
        <v>4363632.3974064048</v>
      </c>
    </row>
    <row r="105" spans="2:8" ht="18" x14ac:dyDescent="0.25">
      <c r="B105" s="36">
        <f t="shared" si="2"/>
        <v>62</v>
      </c>
      <c r="C105" s="37">
        <f>IF(B101:B408&lt;&gt;"",IF(Summary!$B$6=26,IF(B105=1,$D$25,C104+14),IF(Summary!$B$6=52,IF(B105=1,$D$25,C104+7),DATE(YEAR($D$25),MONTH($D$25)+(B105-1)*Summary!$B$7,IF(Summary!$B$6=24,IF(1-MOD(B105,2)=1,DAY($D$25)+14,DAY($D$25)),DAY($D$25))))),"")</f>
        <v>46569</v>
      </c>
      <c r="D105" s="38">
        <f t="shared" si="3"/>
        <v>41822.003449673139</v>
      </c>
      <c r="E105" s="38">
        <f t="shared" si="4"/>
        <v>12731.120800297103</v>
      </c>
      <c r="F105" s="38">
        <f>IF(B105="","",$D$22/Summary!$B$6*H104)</f>
        <v>29090.882649376035</v>
      </c>
      <c r="G105" s="42"/>
      <c r="H105" s="38">
        <f t="shared" si="5"/>
        <v>4350901.2766061081</v>
      </c>
    </row>
    <row r="106" spans="2:8" ht="18" x14ac:dyDescent="0.25">
      <c r="B106" s="36">
        <f t="shared" si="2"/>
        <v>63</v>
      </c>
      <c r="C106" s="37">
        <f>IF(B102:B408&lt;&gt;"",IF(Summary!$B$6=26,IF(B106=1,$D$25,C105+14),IF(Summary!$B$6=52,IF(B106=1,$D$25,C105+7),DATE(YEAR($D$25),MONTH($D$25)+(B106-1)*Summary!$B$7,IF(Summary!$B$6=24,IF(1-MOD(B106,2)=1,DAY($D$25)+14,DAY($D$25)),DAY($D$25))))),"")</f>
        <v>46600</v>
      </c>
      <c r="D106" s="38">
        <f t="shared" si="3"/>
        <v>41822.003449673139</v>
      </c>
      <c r="E106" s="38">
        <f t="shared" si="4"/>
        <v>12815.994938965749</v>
      </c>
      <c r="F106" s="38">
        <f>IF(B106="","",$D$22/Summary!$B$6*H105)</f>
        <v>29006.00851070739</v>
      </c>
      <c r="G106" s="42"/>
      <c r="H106" s="38">
        <f t="shared" si="5"/>
        <v>4338085.2816671422</v>
      </c>
    </row>
    <row r="107" spans="2:8" ht="18" x14ac:dyDescent="0.25">
      <c r="B107" s="36">
        <f t="shared" si="2"/>
        <v>64</v>
      </c>
      <c r="C107" s="37">
        <f>IF(B103:B408&lt;&gt;"",IF(Summary!$B$6=26,IF(B107=1,$D$25,C106+14),IF(Summary!$B$6=52,IF(B107=1,$D$25,C106+7),DATE(YEAR($D$25),MONTH($D$25)+(B107-1)*Summary!$B$7,IF(Summary!$B$6=24,IF(1-MOD(B107,2)=1,DAY($D$25)+14,DAY($D$25)),DAY($D$25))))),"")</f>
        <v>46631</v>
      </c>
      <c r="D107" s="38">
        <f t="shared" si="3"/>
        <v>41822.003449673139</v>
      </c>
      <c r="E107" s="38">
        <f t="shared" si="4"/>
        <v>12901.434905225524</v>
      </c>
      <c r="F107" s="38">
        <f>IF(B107="","",$D$22/Summary!$B$6*H106)</f>
        <v>28920.568544447615</v>
      </c>
      <c r="G107" s="42"/>
      <c r="H107" s="38">
        <f t="shared" si="5"/>
        <v>4325183.8467619168</v>
      </c>
    </row>
    <row r="108" spans="2:8" ht="18" x14ac:dyDescent="0.25">
      <c r="B108" s="36">
        <f t="shared" si="2"/>
        <v>65</v>
      </c>
      <c r="C108" s="37">
        <f>IF(B104:B408&lt;&gt;"",IF(Summary!$B$6=26,IF(B108=1,$D$25,C107+14),IF(Summary!$B$6=52,IF(B108=1,$D$25,C107+7),DATE(YEAR($D$25),MONTH($D$25)+(B108-1)*Summary!$B$7,IF(Summary!$B$6=24,IF(1-MOD(B108,2)=1,DAY($D$25)+14,DAY($D$25)),DAY($D$25))))),"")</f>
        <v>46661</v>
      </c>
      <c r="D108" s="38">
        <f t="shared" si="3"/>
        <v>41822.003449673139</v>
      </c>
      <c r="E108" s="38">
        <f t="shared" si="4"/>
        <v>12987.444471260358</v>
      </c>
      <c r="F108" s="38">
        <f>IF(B108="","",$D$22/Summary!$B$6*H107)</f>
        <v>28834.558978412781</v>
      </c>
      <c r="G108" s="42"/>
      <c r="H108" s="38">
        <f t="shared" si="5"/>
        <v>4312196.4022906562</v>
      </c>
    </row>
    <row r="109" spans="2:8" ht="18" x14ac:dyDescent="0.25">
      <c r="B109" s="36">
        <f t="shared" si="2"/>
        <v>66</v>
      </c>
      <c r="C109" s="37">
        <f>IF(B105:B408&lt;&gt;"",IF(Summary!$B$6=26,IF(B109=1,$D$25,C108+14),IF(Summary!$B$6=52,IF(B109=1,$D$25,C108+7),DATE(YEAR($D$25),MONTH($D$25)+(B109-1)*Summary!$B$7,IF(Summary!$B$6=24,IF(1-MOD(B109,2)=1,DAY($D$25)+14,DAY($D$25)),DAY($D$25))))),"")</f>
        <v>46692</v>
      </c>
      <c r="D109" s="38">
        <f t="shared" si="3"/>
        <v>41822.003449673139</v>
      </c>
      <c r="E109" s="38">
        <f t="shared" si="4"/>
        <v>13074.027434402095</v>
      </c>
      <c r="F109" s="38">
        <f>IF(B109="","",$D$22/Summary!$B$6*H108)</f>
        <v>28747.976015271044</v>
      </c>
      <c r="G109" s="42"/>
      <c r="H109" s="38">
        <f t="shared" si="5"/>
        <v>4299122.3748562541</v>
      </c>
    </row>
    <row r="110" spans="2:8" ht="18" x14ac:dyDescent="0.25">
      <c r="B110" s="36">
        <f t="shared" ref="B110:B173" si="6">IF(B109&lt;$H$22,IF(H109&gt;0,B109+1,""),"")</f>
        <v>67</v>
      </c>
      <c r="C110" s="37">
        <f>IF(B106:B408&lt;&gt;"",IF(Summary!$B$6=26,IF(B110=1,$D$25,C109+14),IF(Summary!$B$6=52,IF(B110=1,$D$25,C109+7),DATE(YEAR($D$25),MONTH($D$25)+(B110-1)*Summary!$B$7,IF(Summary!$B$6=24,IF(1-MOD(B110,2)=1,DAY($D$25)+14,DAY($D$25)),DAY($D$25))))),"")</f>
        <v>46722</v>
      </c>
      <c r="D110" s="38">
        <f t="shared" ref="D110:D173" si="7">IF(B110="","",IF(H109&lt;$H$21,H109,$H$21))</f>
        <v>41822.003449673139</v>
      </c>
      <c r="E110" s="38">
        <f t="shared" ref="E110:E173" si="8">IF(B110="","",IF(H109&lt;$H$21,D110,D110-F110))</f>
        <v>13161.18761729811</v>
      </c>
      <c r="F110" s="38">
        <f>IF(B110="","",$D$22/Summary!$B$6*H109)</f>
        <v>28660.815832375029</v>
      </c>
      <c r="G110" s="42"/>
      <c r="H110" s="38">
        <f t="shared" ref="H110:H173" si="9">IF(E110="","",IF(H109-E110-G110&lt;0, 0, H109-E110-G110))</f>
        <v>4285961.1872389559</v>
      </c>
    </row>
    <row r="111" spans="2:8" ht="18" x14ac:dyDescent="0.25">
      <c r="B111" s="36">
        <f t="shared" si="6"/>
        <v>68</v>
      </c>
      <c r="C111" s="37">
        <f>IF(B107:B408&lt;&gt;"",IF(Summary!$B$6=26,IF(B111=1,$D$25,C110+14),IF(Summary!$B$6=52,IF(B111=1,$D$25,C110+7),DATE(YEAR($D$25),MONTH($D$25)+(B111-1)*Summary!$B$7,IF(Summary!$B$6=24,IF(1-MOD(B111,2)=1,DAY($D$25)+14,DAY($D$25)),DAY($D$25))))),"")</f>
        <v>46753</v>
      </c>
      <c r="D111" s="38">
        <f t="shared" si="7"/>
        <v>41822.003449673139</v>
      </c>
      <c r="E111" s="38">
        <f t="shared" si="8"/>
        <v>13248.928868080096</v>
      </c>
      <c r="F111" s="38">
        <f>IF(B111="","",$D$22/Summary!$B$6*H110)</f>
        <v>28573.074581593042</v>
      </c>
      <c r="G111" s="42"/>
      <c r="H111" s="38">
        <f t="shared" si="9"/>
        <v>4272712.2583708754</v>
      </c>
    </row>
    <row r="112" spans="2:8" ht="18" x14ac:dyDescent="0.25">
      <c r="B112" s="36">
        <f t="shared" si="6"/>
        <v>69</v>
      </c>
      <c r="C112" s="37">
        <f>IF(B108:B408&lt;&gt;"",IF(Summary!$B$6=26,IF(B112=1,$D$25,C111+14),IF(Summary!$B$6=52,IF(B112=1,$D$25,C111+7),DATE(YEAR($D$25),MONTH($D$25)+(B112-1)*Summary!$B$7,IF(Summary!$B$6=24,IF(1-MOD(B112,2)=1,DAY($D$25)+14,DAY($D$25)),DAY($D$25))))),"")</f>
        <v>46784</v>
      </c>
      <c r="D112" s="38">
        <f t="shared" si="7"/>
        <v>41822.003449673139</v>
      </c>
      <c r="E112" s="38">
        <f t="shared" si="8"/>
        <v>13337.255060533967</v>
      </c>
      <c r="F112" s="38">
        <f>IF(B112="","",$D$22/Summary!$B$6*H111)</f>
        <v>28484.748389139171</v>
      </c>
      <c r="G112" s="42"/>
      <c r="H112" s="38">
        <f t="shared" si="9"/>
        <v>4259375.0033103414</v>
      </c>
    </row>
    <row r="113" spans="2:8" ht="18" x14ac:dyDescent="0.25">
      <c r="B113" s="36">
        <f t="shared" si="6"/>
        <v>70</v>
      </c>
      <c r="C113" s="37">
        <f>IF(B109:B408&lt;&gt;"",IF(Summary!$B$6=26,IF(B113=1,$D$25,C112+14),IF(Summary!$B$6=52,IF(B113=1,$D$25,C112+7),DATE(YEAR($D$25),MONTH($D$25)+(B113-1)*Summary!$B$7,IF(Summary!$B$6=24,IF(1-MOD(B113,2)=1,DAY($D$25)+14,DAY($D$25)),DAY($D$25))))),"")</f>
        <v>46813</v>
      </c>
      <c r="D113" s="38">
        <f t="shared" si="7"/>
        <v>41822.003449673139</v>
      </c>
      <c r="E113" s="38">
        <f t="shared" si="8"/>
        <v>13426.170094270859</v>
      </c>
      <c r="F113" s="38">
        <f>IF(B113="","",$D$22/Summary!$B$6*H112)</f>
        <v>28395.833355402279</v>
      </c>
      <c r="G113" s="42"/>
      <c r="H113" s="38">
        <f t="shared" si="9"/>
        <v>4245948.8332160702</v>
      </c>
    </row>
    <row r="114" spans="2:8" ht="18" x14ac:dyDescent="0.25">
      <c r="B114" s="36">
        <f t="shared" si="6"/>
        <v>71</v>
      </c>
      <c r="C114" s="37">
        <f>IF(B110:B408&lt;&gt;"",IF(Summary!$B$6=26,IF(B114=1,$D$25,C113+14),IF(Summary!$B$6=52,IF(B114=1,$D$25,C113+7),DATE(YEAR($D$25),MONTH($D$25)+(B114-1)*Summary!$B$7,IF(Summary!$B$6=24,IF(1-MOD(B114,2)=1,DAY($D$25)+14,DAY($D$25)),DAY($D$25))))),"")</f>
        <v>46844</v>
      </c>
      <c r="D114" s="38">
        <f t="shared" si="7"/>
        <v>41822.003449673139</v>
      </c>
      <c r="E114" s="38">
        <f t="shared" si="8"/>
        <v>13515.677894899334</v>
      </c>
      <c r="F114" s="38">
        <f>IF(B114="","",$D$22/Summary!$B$6*H113)</f>
        <v>28306.325554773804</v>
      </c>
      <c r="G114" s="42"/>
      <c r="H114" s="38">
        <f t="shared" si="9"/>
        <v>4232433.1553211706</v>
      </c>
    </row>
    <row r="115" spans="2:8" ht="18" x14ac:dyDescent="0.25">
      <c r="B115" s="36">
        <f t="shared" si="6"/>
        <v>72</v>
      </c>
      <c r="C115" s="37">
        <f>IF(B111:B408&lt;&gt;"",IF(Summary!$B$6=26,IF(B115=1,$D$25,C114+14),IF(Summary!$B$6=52,IF(B115=1,$D$25,C114+7),DATE(YEAR($D$25),MONTH($D$25)+(B115-1)*Summary!$B$7,IF(Summary!$B$6=24,IF(1-MOD(B115,2)=1,DAY($D$25)+14,DAY($D$25)),DAY($D$25))))),"")</f>
        <v>46874</v>
      </c>
      <c r="D115" s="38">
        <f t="shared" si="7"/>
        <v>41822.003449673139</v>
      </c>
      <c r="E115" s="38">
        <f t="shared" si="8"/>
        <v>13605.782414198668</v>
      </c>
      <c r="F115" s="38">
        <f>IF(B115="","",$D$22/Summary!$B$6*H114)</f>
        <v>28216.221035474471</v>
      </c>
      <c r="G115" s="42"/>
      <c r="H115" s="38">
        <f t="shared" si="9"/>
        <v>4218827.3729069717</v>
      </c>
    </row>
    <row r="116" spans="2:8" ht="18" x14ac:dyDescent="0.25">
      <c r="B116" s="36">
        <f t="shared" si="6"/>
        <v>73</v>
      </c>
      <c r="C116" s="37">
        <f>IF(B112:B408&lt;&gt;"",IF(Summary!$B$6=26,IF(B116=1,$D$25,C115+14),IF(Summary!$B$6=52,IF(B116=1,$D$25,C115+7),DATE(YEAR($D$25),MONTH($D$25)+(B116-1)*Summary!$B$7,IF(Summary!$B$6=24,IF(1-MOD(B116,2)=1,DAY($D$25)+14,DAY($D$25)),DAY($D$25))))),"")</f>
        <v>46905</v>
      </c>
      <c r="D116" s="38">
        <f t="shared" si="7"/>
        <v>41822.003449673139</v>
      </c>
      <c r="E116" s="38">
        <f t="shared" si="8"/>
        <v>13696.487630293326</v>
      </c>
      <c r="F116" s="38">
        <f>IF(B116="","",$D$22/Summary!$B$6*H115)</f>
        <v>28125.515819379812</v>
      </c>
      <c r="G116" s="42"/>
      <c r="H116" s="38">
        <f t="shared" si="9"/>
        <v>4205130.885276678</v>
      </c>
    </row>
    <row r="117" spans="2:8" ht="18" x14ac:dyDescent="0.25">
      <c r="B117" s="36">
        <f t="shared" si="6"/>
        <v>74</v>
      </c>
      <c r="C117" s="37">
        <f>IF(B113:B408&lt;&gt;"",IF(Summary!$B$6=26,IF(B117=1,$D$25,C116+14),IF(Summary!$B$6=52,IF(B117=1,$D$25,C116+7),DATE(YEAR($D$25),MONTH($D$25)+(B117-1)*Summary!$B$7,IF(Summary!$B$6=24,IF(1-MOD(B117,2)=1,DAY($D$25)+14,DAY($D$25)),DAY($D$25))))),"")</f>
        <v>46935</v>
      </c>
      <c r="D117" s="38">
        <f t="shared" si="7"/>
        <v>41822.003449673139</v>
      </c>
      <c r="E117" s="38">
        <f t="shared" si="8"/>
        <v>13787.797547828617</v>
      </c>
      <c r="F117" s="38">
        <f>IF(B117="","",$D$22/Summary!$B$6*H116)</f>
        <v>28034.205901844522</v>
      </c>
      <c r="G117" s="42"/>
      <c r="H117" s="38">
        <f t="shared" si="9"/>
        <v>4191343.0877288496</v>
      </c>
    </row>
    <row r="118" spans="2:8" ht="18" x14ac:dyDescent="0.25">
      <c r="B118" s="36">
        <f t="shared" si="6"/>
        <v>75</v>
      </c>
      <c r="C118" s="37">
        <f>IF(B114:B408&lt;&gt;"",IF(Summary!$B$6=26,IF(B118=1,$D$25,C117+14),IF(Summary!$B$6=52,IF(B118=1,$D$25,C117+7),DATE(YEAR($D$25),MONTH($D$25)+(B118-1)*Summary!$B$7,IF(Summary!$B$6=24,IF(1-MOD(B118,2)=1,DAY($D$25)+14,DAY($D$25)),DAY($D$25))))),"")</f>
        <v>46966</v>
      </c>
      <c r="D118" s="38">
        <f t="shared" si="7"/>
        <v>41822.003449673139</v>
      </c>
      <c r="E118" s="38">
        <f t="shared" si="8"/>
        <v>13879.716198147471</v>
      </c>
      <c r="F118" s="38">
        <f>IF(B118="","",$D$22/Summary!$B$6*H117)</f>
        <v>27942.287251525668</v>
      </c>
      <c r="G118" s="42"/>
      <c r="H118" s="38">
        <f t="shared" si="9"/>
        <v>4177463.3715307023</v>
      </c>
    </row>
    <row r="119" spans="2:8" ht="18" x14ac:dyDescent="0.25">
      <c r="B119" s="36">
        <f t="shared" si="6"/>
        <v>76</v>
      </c>
      <c r="C119" s="37">
        <f>IF(B115:B408&lt;&gt;"",IF(Summary!$B$6=26,IF(B119=1,$D$25,C118+14),IF(Summary!$B$6=52,IF(B119=1,$D$25,C118+7),DATE(YEAR($D$25),MONTH($D$25)+(B119-1)*Summary!$B$7,IF(Summary!$B$6=24,IF(1-MOD(B119,2)=1,DAY($D$25)+14,DAY($D$25)),DAY($D$25))))),"")</f>
        <v>46997</v>
      </c>
      <c r="D119" s="38">
        <f t="shared" si="7"/>
        <v>41822.003449673139</v>
      </c>
      <c r="E119" s="38">
        <f t="shared" si="8"/>
        <v>13972.247639468456</v>
      </c>
      <c r="F119" s="38">
        <f>IF(B119="","",$D$22/Summary!$B$6*H118)</f>
        <v>27849.755810204682</v>
      </c>
      <c r="G119" s="42"/>
      <c r="H119" s="38">
        <f t="shared" si="9"/>
        <v>4163491.1238912339</v>
      </c>
    </row>
    <row r="120" spans="2:8" ht="18" x14ac:dyDescent="0.25">
      <c r="B120" s="36">
        <f t="shared" si="6"/>
        <v>77</v>
      </c>
      <c r="C120" s="37">
        <f>IF(B116:B408&lt;&gt;"",IF(Summary!$B$6=26,IF(B120=1,$D$25,C119+14),IF(Summary!$B$6=52,IF(B120=1,$D$25,C119+7),DATE(YEAR($D$25),MONTH($D$25)+(B120-1)*Summary!$B$7,IF(Summary!$B$6=24,IF(1-MOD(B120,2)=1,DAY($D$25)+14,DAY($D$25)),DAY($D$25))))),"")</f>
        <v>47027</v>
      </c>
      <c r="D120" s="38">
        <f t="shared" si="7"/>
        <v>41822.003449673139</v>
      </c>
      <c r="E120" s="38">
        <f t="shared" si="8"/>
        <v>14065.395957064909</v>
      </c>
      <c r="F120" s="38">
        <f>IF(B120="","",$D$22/Summary!$B$6*H119)</f>
        <v>27756.607492608229</v>
      </c>
      <c r="G120" s="42"/>
      <c r="H120" s="38">
        <f t="shared" si="9"/>
        <v>4149425.7279341691</v>
      </c>
    </row>
    <row r="121" spans="2:8" ht="18" x14ac:dyDescent="0.25">
      <c r="B121" s="36">
        <f t="shared" si="6"/>
        <v>78</v>
      </c>
      <c r="C121" s="37">
        <f>IF(B117:B408&lt;&gt;"",IF(Summary!$B$6=26,IF(B121=1,$D$25,C120+14),IF(Summary!$B$6=52,IF(B121=1,$D$25,C120+7),DATE(YEAR($D$25),MONTH($D$25)+(B121-1)*Summary!$B$7,IF(Summary!$B$6=24,IF(1-MOD(B121,2)=1,DAY($D$25)+14,DAY($D$25)),DAY($D$25))))),"")</f>
        <v>47058</v>
      </c>
      <c r="D121" s="38">
        <f t="shared" si="7"/>
        <v>41822.003449673139</v>
      </c>
      <c r="E121" s="38">
        <f t="shared" si="8"/>
        <v>14159.165263445342</v>
      </c>
      <c r="F121" s="38">
        <f>IF(B121="","",$D$22/Summary!$B$6*H120)</f>
        <v>27662.838186227797</v>
      </c>
      <c r="G121" s="42"/>
      <c r="H121" s="38">
        <f t="shared" si="9"/>
        <v>4135266.562670724</v>
      </c>
    </row>
    <row r="122" spans="2:8" ht="18" x14ac:dyDescent="0.25">
      <c r="B122" s="36">
        <f t="shared" si="6"/>
        <v>79</v>
      </c>
      <c r="C122" s="37">
        <f>IF(B118:B408&lt;&gt;"",IF(Summary!$B$6=26,IF(B122=1,$D$25,C121+14),IF(Summary!$B$6=52,IF(B122=1,$D$25,C121+7),DATE(YEAR($D$25),MONTH($D$25)+(B122-1)*Summary!$B$7,IF(Summary!$B$6=24,IF(1-MOD(B122,2)=1,DAY($D$25)+14,DAY($D$25)),DAY($D$25))))),"")</f>
        <v>47088</v>
      </c>
      <c r="D122" s="38">
        <f t="shared" si="7"/>
        <v>41822.003449673139</v>
      </c>
      <c r="E122" s="38">
        <f t="shared" si="8"/>
        <v>14253.559698534977</v>
      </c>
      <c r="F122" s="38">
        <f>IF(B122="","",$D$22/Summary!$B$6*H121)</f>
        <v>27568.443751138162</v>
      </c>
      <c r="G122" s="42"/>
      <c r="H122" s="38">
        <f t="shared" si="9"/>
        <v>4121013.0029721889</v>
      </c>
    </row>
    <row r="123" spans="2:8" ht="18" x14ac:dyDescent="0.25">
      <c r="B123" s="36">
        <f t="shared" si="6"/>
        <v>80</v>
      </c>
      <c r="C123" s="37">
        <f>IF(B119:B408&lt;&gt;"",IF(Summary!$B$6=26,IF(B123=1,$D$25,C122+14),IF(Summary!$B$6=52,IF(B123=1,$D$25,C122+7),DATE(YEAR($D$25),MONTH($D$25)+(B123-1)*Summary!$B$7,IF(Summary!$B$6=24,IF(1-MOD(B123,2)=1,DAY($D$25)+14,DAY($D$25)),DAY($D$25))))),"")</f>
        <v>47119</v>
      </c>
      <c r="D123" s="38">
        <f t="shared" si="7"/>
        <v>41822.003449673139</v>
      </c>
      <c r="E123" s="38">
        <f t="shared" si="8"/>
        <v>14348.583429858543</v>
      </c>
      <c r="F123" s="38">
        <f>IF(B123="","",$D$22/Summary!$B$6*H122)</f>
        <v>27473.420019814595</v>
      </c>
      <c r="G123" s="42"/>
      <c r="H123" s="38">
        <f t="shared" si="9"/>
        <v>4106664.4195423303</v>
      </c>
    </row>
    <row r="124" spans="2:8" ht="18" x14ac:dyDescent="0.25">
      <c r="B124" s="36">
        <f t="shared" si="6"/>
        <v>81</v>
      </c>
      <c r="C124" s="37">
        <f>IF(B120:B408&lt;&gt;"",IF(Summary!$B$6=26,IF(B124=1,$D$25,C123+14),IF(Summary!$B$6=52,IF(B124=1,$D$25,C123+7),DATE(YEAR($D$25),MONTH($D$25)+(B124-1)*Summary!$B$7,IF(Summary!$B$6=24,IF(1-MOD(B124,2)=1,DAY($D$25)+14,DAY($D$25)),DAY($D$25))))),"")</f>
        <v>47150</v>
      </c>
      <c r="D124" s="38">
        <f t="shared" si="7"/>
        <v>41822.003449673139</v>
      </c>
      <c r="E124" s="38">
        <f t="shared" si="8"/>
        <v>14444.240652724267</v>
      </c>
      <c r="F124" s="38">
        <f>IF(B124="","",$D$22/Summary!$B$6*H123)</f>
        <v>27377.762796948871</v>
      </c>
      <c r="G124" s="42"/>
      <c r="H124" s="38">
        <f t="shared" si="9"/>
        <v>4092220.1788896061</v>
      </c>
    </row>
    <row r="125" spans="2:8" ht="18" x14ac:dyDescent="0.25">
      <c r="B125" s="36">
        <f t="shared" si="6"/>
        <v>82</v>
      </c>
      <c r="C125" s="37">
        <f>IF(B121:B408&lt;&gt;"",IF(Summary!$B$6=26,IF(B125=1,$D$25,C124+14),IF(Summary!$B$6=52,IF(B125=1,$D$25,C124+7),DATE(YEAR($D$25),MONTH($D$25)+(B125-1)*Summary!$B$7,IF(Summary!$B$6=24,IF(1-MOD(B125,2)=1,DAY($D$25)+14,DAY($D$25)),DAY($D$25))))),"")</f>
        <v>47178</v>
      </c>
      <c r="D125" s="38">
        <f t="shared" si="7"/>
        <v>41822.003449673139</v>
      </c>
      <c r="E125" s="38">
        <f t="shared" si="8"/>
        <v>14540.535590409097</v>
      </c>
      <c r="F125" s="38">
        <f>IF(B125="","",$D$22/Summary!$B$6*H124)</f>
        <v>27281.467859264041</v>
      </c>
      <c r="G125" s="42"/>
      <c r="H125" s="38">
        <f t="shared" si="9"/>
        <v>4077679.6432991968</v>
      </c>
    </row>
    <row r="126" spans="2:8" ht="18" x14ac:dyDescent="0.25">
      <c r="B126" s="36">
        <f t="shared" si="6"/>
        <v>83</v>
      </c>
      <c r="C126" s="37">
        <f>IF(B122:B408&lt;&gt;"",IF(Summary!$B$6=26,IF(B126=1,$D$25,C125+14),IF(Summary!$B$6=52,IF(B126=1,$D$25,C125+7),DATE(YEAR($D$25),MONTH($D$25)+(B126-1)*Summary!$B$7,IF(Summary!$B$6=24,IF(1-MOD(B126,2)=1,DAY($D$25)+14,DAY($D$25)),DAY($D$25))))),"")</f>
        <v>47209</v>
      </c>
      <c r="D126" s="38">
        <f t="shared" si="7"/>
        <v>41822.003449673139</v>
      </c>
      <c r="E126" s="38">
        <f t="shared" si="8"/>
        <v>14637.472494345158</v>
      </c>
      <c r="F126" s="38">
        <f>IF(B126="","",$D$22/Summary!$B$6*H125)</f>
        <v>27184.53095532798</v>
      </c>
      <c r="G126" s="42"/>
      <c r="H126" s="38">
        <f t="shared" si="9"/>
        <v>4063042.1708048517</v>
      </c>
    </row>
    <row r="127" spans="2:8" ht="18" x14ac:dyDescent="0.25">
      <c r="B127" s="36">
        <f t="shared" si="6"/>
        <v>84</v>
      </c>
      <c r="C127" s="37">
        <f>IF(B123:B408&lt;&gt;"",IF(Summary!$B$6=26,IF(B127=1,$D$25,C126+14),IF(Summary!$B$6=52,IF(B127=1,$D$25,C126+7),DATE(YEAR($D$25),MONTH($D$25)+(B127-1)*Summary!$B$7,IF(Summary!$B$6=24,IF(1-MOD(B127,2)=1,DAY($D$25)+14,DAY($D$25)),DAY($D$25))))),"")</f>
        <v>47239</v>
      </c>
      <c r="D127" s="38">
        <f t="shared" si="7"/>
        <v>41822.003449673139</v>
      </c>
      <c r="E127" s="38">
        <f t="shared" si="8"/>
        <v>14735.05564430746</v>
      </c>
      <c r="F127" s="38">
        <f>IF(B127="","",$D$22/Summary!$B$6*H126)</f>
        <v>27086.947805365679</v>
      </c>
      <c r="G127" s="42"/>
      <c r="H127" s="38">
        <f t="shared" si="9"/>
        <v>4048307.1151605444</v>
      </c>
    </row>
    <row r="128" spans="2:8" ht="18" x14ac:dyDescent="0.25">
      <c r="B128" s="36">
        <f t="shared" si="6"/>
        <v>85</v>
      </c>
      <c r="C128" s="37">
        <f>IF(B124:B408&lt;&gt;"",IF(Summary!$B$6=26,IF(B128=1,$D$25,C127+14),IF(Summary!$B$6=52,IF(B128=1,$D$25,C127+7),DATE(YEAR($D$25),MONTH($D$25)+(B128-1)*Summary!$B$7,IF(Summary!$B$6=24,IF(1-MOD(B128,2)=1,DAY($D$25)+14,DAY($D$25)),DAY($D$25))))),"")</f>
        <v>47270</v>
      </c>
      <c r="D128" s="38">
        <f t="shared" si="7"/>
        <v>41822.003449673139</v>
      </c>
      <c r="E128" s="38">
        <f t="shared" si="8"/>
        <v>14833.289348602841</v>
      </c>
      <c r="F128" s="38">
        <f>IF(B128="","",$D$22/Summary!$B$6*H127)</f>
        <v>26988.714101070298</v>
      </c>
      <c r="G128" s="42"/>
      <c r="H128" s="38">
        <f t="shared" si="9"/>
        <v>4033473.8258119416</v>
      </c>
    </row>
    <row r="129" spans="2:8" ht="18" x14ac:dyDescent="0.25">
      <c r="B129" s="36">
        <f t="shared" si="6"/>
        <v>86</v>
      </c>
      <c r="C129" s="37">
        <f>IF(B125:B408&lt;&gt;"",IF(Summary!$B$6=26,IF(B129=1,$D$25,C128+14),IF(Summary!$B$6=52,IF(B129=1,$D$25,C128+7),DATE(YEAR($D$25),MONTH($D$25)+(B129-1)*Summary!$B$7,IF(Summary!$B$6=24,IF(1-MOD(B129,2)=1,DAY($D$25)+14,DAY($D$25)),DAY($D$25))))),"")</f>
        <v>47300</v>
      </c>
      <c r="D129" s="38">
        <f t="shared" si="7"/>
        <v>41822.003449673139</v>
      </c>
      <c r="E129" s="38">
        <f t="shared" si="8"/>
        <v>14932.177944260191</v>
      </c>
      <c r="F129" s="38">
        <f>IF(B129="","",$D$22/Summary!$B$6*H128)</f>
        <v>26889.825505412948</v>
      </c>
      <c r="G129" s="42"/>
      <c r="H129" s="38">
        <f t="shared" si="9"/>
        <v>4018541.6478676815</v>
      </c>
    </row>
    <row r="130" spans="2:8" ht="18" x14ac:dyDescent="0.25">
      <c r="B130" s="36">
        <f t="shared" si="6"/>
        <v>87</v>
      </c>
      <c r="C130" s="37">
        <f>IF(B126:B408&lt;&gt;"",IF(Summary!$B$6=26,IF(B130=1,$D$25,C129+14),IF(Summary!$B$6=52,IF(B130=1,$D$25,C129+7),DATE(YEAR($D$25),MONTH($D$25)+(B130-1)*Summary!$B$7,IF(Summary!$B$6=24,IF(1-MOD(B130,2)=1,DAY($D$25)+14,DAY($D$25)),DAY($D$25))))),"")</f>
        <v>47331</v>
      </c>
      <c r="D130" s="38">
        <f t="shared" si="7"/>
        <v>41822.003449673139</v>
      </c>
      <c r="E130" s="38">
        <f t="shared" si="8"/>
        <v>15031.725797221927</v>
      </c>
      <c r="F130" s="38">
        <f>IF(B130="","",$D$22/Summary!$B$6*H129)</f>
        <v>26790.277652451212</v>
      </c>
      <c r="G130" s="42"/>
      <c r="H130" s="38">
        <f t="shared" si="9"/>
        <v>4003509.9220704595</v>
      </c>
    </row>
    <row r="131" spans="2:8" ht="18" x14ac:dyDescent="0.25">
      <c r="B131" s="36">
        <f t="shared" si="6"/>
        <v>88</v>
      </c>
      <c r="C131" s="37">
        <f>IF(B127:B408&lt;&gt;"",IF(Summary!$B$6=26,IF(B131=1,$D$25,C130+14),IF(Summary!$B$6=52,IF(B131=1,$D$25,C130+7),DATE(YEAR($D$25),MONTH($D$25)+(B131-1)*Summary!$B$7,IF(Summary!$B$6=24,IF(1-MOD(B131,2)=1,DAY($D$25)+14,DAY($D$25)),DAY($D$25))))),"")</f>
        <v>47362</v>
      </c>
      <c r="D131" s="38">
        <f t="shared" si="7"/>
        <v>41822.003449673139</v>
      </c>
      <c r="E131" s="38">
        <f t="shared" si="8"/>
        <v>15131.937302536742</v>
      </c>
      <c r="F131" s="38">
        <f>IF(B131="","",$D$22/Summary!$B$6*H130)</f>
        <v>26690.066147136396</v>
      </c>
      <c r="G131" s="42"/>
      <c r="H131" s="38">
        <f t="shared" si="9"/>
        <v>3988377.9847679227</v>
      </c>
    </row>
    <row r="132" spans="2:8" ht="18" x14ac:dyDescent="0.25">
      <c r="B132" s="36">
        <f t="shared" si="6"/>
        <v>89</v>
      </c>
      <c r="C132" s="37">
        <f>IF(B128:B408&lt;&gt;"",IF(Summary!$B$6=26,IF(B132=1,$D$25,C131+14),IF(Summary!$B$6=52,IF(B132=1,$D$25,C131+7),DATE(YEAR($D$25),MONTH($D$25)+(B132-1)*Summary!$B$7,IF(Summary!$B$6=24,IF(1-MOD(B132,2)=1,DAY($D$25)+14,DAY($D$25)),DAY($D$25))))),"")</f>
        <v>47392</v>
      </c>
      <c r="D132" s="38">
        <f t="shared" si="7"/>
        <v>41822.003449673139</v>
      </c>
      <c r="E132" s="38">
        <f t="shared" si="8"/>
        <v>15232.816884553653</v>
      </c>
      <c r="F132" s="38">
        <f>IF(B132="","",$D$22/Summary!$B$6*H131)</f>
        <v>26589.186565119486</v>
      </c>
      <c r="G132" s="42"/>
      <c r="H132" s="38">
        <f t="shared" si="9"/>
        <v>3973145.1678833691</v>
      </c>
    </row>
    <row r="133" spans="2:8" ht="18" x14ac:dyDescent="0.25">
      <c r="B133" s="36">
        <f t="shared" si="6"/>
        <v>90</v>
      </c>
      <c r="C133" s="37">
        <f>IF(B129:B408&lt;&gt;"",IF(Summary!$B$6=26,IF(B133=1,$D$25,C132+14),IF(Summary!$B$6=52,IF(B133=1,$D$25,C132+7),DATE(YEAR($D$25),MONTH($D$25)+(B133-1)*Summary!$B$7,IF(Summary!$B$6=24,IF(1-MOD(B133,2)=1,DAY($D$25)+14,DAY($D$25)),DAY($D$25))))),"")</f>
        <v>47423</v>
      </c>
      <c r="D133" s="38">
        <f t="shared" si="7"/>
        <v>41822.003449673139</v>
      </c>
      <c r="E133" s="38">
        <f t="shared" si="8"/>
        <v>15334.368997117344</v>
      </c>
      <c r="F133" s="38">
        <f>IF(B133="","",$D$22/Summary!$B$6*H132)</f>
        <v>26487.634452555794</v>
      </c>
      <c r="G133" s="42"/>
      <c r="H133" s="38">
        <f t="shared" si="9"/>
        <v>3957810.7988862516</v>
      </c>
    </row>
    <row r="134" spans="2:8" ht="18" x14ac:dyDescent="0.25">
      <c r="B134" s="36">
        <f t="shared" si="6"/>
        <v>91</v>
      </c>
      <c r="C134" s="37">
        <f>IF(B130:B408&lt;&gt;"",IF(Summary!$B$6=26,IF(B134=1,$D$25,C133+14),IF(Summary!$B$6=52,IF(B134=1,$D$25,C133+7),DATE(YEAR($D$25),MONTH($D$25)+(B134-1)*Summary!$B$7,IF(Summary!$B$6=24,IF(1-MOD(B134,2)=1,DAY($D$25)+14,DAY($D$25)),DAY($D$25))))),"")</f>
        <v>47453</v>
      </c>
      <c r="D134" s="38">
        <f t="shared" si="7"/>
        <v>41822.003449673139</v>
      </c>
      <c r="E134" s="38">
        <f t="shared" si="8"/>
        <v>15436.598123764794</v>
      </c>
      <c r="F134" s="38">
        <f>IF(B134="","",$D$22/Summary!$B$6*H133)</f>
        <v>26385.405325908345</v>
      </c>
      <c r="G134" s="42"/>
      <c r="H134" s="38">
        <f t="shared" si="9"/>
        <v>3942374.200762487</v>
      </c>
    </row>
    <row r="135" spans="2:8" ht="18" x14ac:dyDescent="0.25">
      <c r="B135" s="36">
        <f t="shared" si="6"/>
        <v>92</v>
      </c>
      <c r="C135" s="37">
        <f>IF(B131:B408&lt;&gt;"",IF(Summary!$B$6=26,IF(B135=1,$D$25,C134+14),IF(Summary!$B$6=52,IF(B135=1,$D$25,C134+7),DATE(YEAR($D$25),MONTH($D$25)+(B135-1)*Summary!$B$7,IF(Summary!$B$6=24,IF(1-MOD(B135,2)=1,DAY($D$25)+14,DAY($D$25)),DAY($D$25))))),"")</f>
        <v>47484</v>
      </c>
      <c r="D135" s="38">
        <f t="shared" si="7"/>
        <v>41822.003449673139</v>
      </c>
      <c r="E135" s="38">
        <f t="shared" si="8"/>
        <v>15539.508777923224</v>
      </c>
      <c r="F135" s="38">
        <f>IF(B135="","",$D$22/Summary!$B$6*H134)</f>
        <v>26282.494671749915</v>
      </c>
      <c r="G135" s="42"/>
      <c r="H135" s="38">
        <f t="shared" si="9"/>
        <v>3926834.6919845636</v>
      </c>
    </row>
    <row r="136" spans="2:8" ht="18" x14ac:dyDescent="0.25">
      <c r="B136" s="36">
        <f t="shared" si="6"/>
        <v>93</v>
      </c>
      <c r="C136" s="37">
        <f>IF(B132:B408&lt;&gt;"",IF(Summary!$B$6=26,IF(B136=1,$D$25,C135+14),IF(Summary!$B$6=52,IF(B136=1,$D$25,C135+7),DATE(YEAR($D$25),MONTH($D$25)+(B136-1)*Summary!$B$7,IF(Summary!$B$6=24,IF(1-MOD(B136,2)=1,DAY($D$25)+14,DAY($D$25)),DAY($D$25))))),"")</f>
        <v>47515</v>
      </c>
      <c r="D136" s="38">
        <f t="shared" si="7"/>
        <v>41822.003449673139</v>
      </c>
      <c r="E136" s="38">
        <f t="shared" si="8"/>
        <v>15643.105503109378</v>
      </c>
      <c r="F136" s="38">
        <f>IF(B136="","",$D$22/Summary!$B$6*H135)</f>
        <v>26178.89794656376</v>
      </c>
      <c r="G136" s="42"/>
      <c r="H136" s="38">
        <f t="shared" si="9"/>
        <v>3911191.5864814543</v>
      </c>
    </row>
    <row r="137" spans="2:8" ht="18" x14ac:dyDescent="0.25">
      <c r="B137" s="36">
        <f t="shared" si="6"/>
        <v>94</v>
      </c>
      <c r="C137" s="37">
        <f>IF(B133:B408&lt;&gt;"",IF(Summary!$B$6=26,IF(B137=1,$D$25,C136+14),IF(Summary!$B$6=52,IF(B137=1,$D$25,C136+7),DATE(YEAR($D$25),MONTH($D$25)+(B137-1)*Summary!$B$7,IF(Summary!$B$6=24,IF(1-MOD(B137,2)=1,DAY($D$25)+14,DAY($D$25)),DAY($D$25))))),"")</f>
        <v>47543</v>
      </c>
      <c r="D137" s="38">
        <f t="shared" si="7"/>
        <v>41822.003449673139</v>
      </c>
      <c r="E137" s="38">
        <f t="shared" si="8"/>
        <v>15747.392873130109</v>
      </c>
      <c r="F137" s="38">
        <f>IF(B137="","",$D$22/Summary!$B$6*H136)</f>
        <v>26074.610576543029</v>
      </c>
      <c r="G137" s="42"/>
      <c r="H137" s="38">
        <f t="shared" si="9"/>
        <v>3895444.193608324</v>
      </c>
    </row>
    <row r="138" spans="2:8" ht="18" x14ac:dyDescent="0.25">
      <c r="B138" s="36">
        <f t="shared" si="6"/>
        <v>95</v>
      </c>
      <c r="C138" s="37">
        <f>IF(B134:B408&lt;&gt;"",IF(Summary!$B$6=26,IF(B138=1,$D$25,C137+14),IF(Summary!$B$6=52,IF(B138=1,$D$25,C137+7),DATE(YEAR($D$25),MONTH($D$25)+(B138-1)*Summary!$B$7,IF(Summary!$B$6=24,IF(1-MOD(B138,2)=1,DAY($D$25)+14,DAY($D$25)),DAY($D$25))))),"")</f>
        <v>47574</v>
      </c>
      <c r="D138" s="38">
        <f t="shared" si="7"/>
        <v>41822.003449673139</v>
      </c>
      <c r="E138" s="38">
        <f t="shared" si="8"/>
        <v>15852.375492284311</v>
      </c>
      <c r="F138" s="38">
        <f>IF(B138="","",$D$22/Summary!$B$6*H137)</f>
        <v>25969.627957388828</v>
      </c>
      <c r="G138" s="42"/>
      <c r="H138" s="38">
        <f t="shared" si="9"/>
        <v>3879591.8181160395</v>
      </c>
    </row>
    <row r="139" spans="2:8" ht="18" x14ac:dyDescent="0.25">
      <c r="B139" s="36">
        <f t="shared" si="6"/>
        <v>96</v>
      </c>
      <c r="C139" s="37">
        <f>IF(B135:B408&lt;&gt;"",IF(Summary!$B$6=26,IF(B139=1,$D$25,C138+14),IF(Summary!$B$6=52,IF(B139=1,$D$25,C138+7),DATE(YEAR($D$25),MONTH($D$25)+(B139-1)*Summary!$B$7,IF(Summary!$B$6=24,IF(1-MOD(B139,2)=1,DAY($D$25)+14,DAY($D$25)),DAY($D$25))))),"")</f>
        <v>47604</v>
      </c>
      <c r="D139" s="38">
        <f t="shared" si="7"/>
        <v>41822.003449673139</v>
      </c>
      <c r="E139" s="38">
        <f t="shared" si="8"/>
        <v>15958.057995566207</v>
      </c>
      <c r="F139" s="38">
        <f>IF(B139="","",$D$22/Summary!$B$6*H138)</f>
        <v>25863.945454106932</v>
      </c>
      <c r="G139" s="42"/>
      <c r="H139" s="38">
        <f t="shared" si="9"/>
        <v>3863633.7601204733</v>
      </c>
    </row>
    <row r="140" spans="2:8" ht="18" x14ac:dyDescent="0.25">
      <c r="B140" s="36">
        <f t="shared" si="6"/>
        <v>97</v>
      </c>
      <c r="C140" s="37">
        <f>IF(B136:B408&lt;&gt;"",IF(Summary!$B$6=26,IF(B140=1,$D$25,C139+14),IF(Summary!$B$6=52,IF(B140=1,$D$25,C139+7),DATE(YEAR($D$25),MONTH($D$25)+(B140-1)*Summary!$B$7,IF(Summary!$B$6=24,IF(1-MOD(B140,2)=1,DAY($D$25)+14,DAY($D$25)),DAY($D$25))))),"")</f>
        <v>47635</v>
      </c>
      <c r="D140" s="38">
        <f t="shared" si="7"/>
        <v>41822.003449673139</v>
      </c>
      <c r="E140" s="38">
        <f t="shared" si="8"/>
        <v>16064.44504886998</v>
      </c>
      <c r="F140" s="38">
        <f>IF(B140="","",$D$22/Summary!$B$6*H139)</f>
        <v>25757.558400803158</v>
      </c>
      <c r="G140" s="42"/>
      <c r="H140" s="38">
        <f t="shared" si="9"/>
        <v>3847569.3150716033</v>
      </c>
    </row>
    <row r="141" spans="2:8" ht="18" x14ac:dyDescent="0.25">
      <c r="B141" s="36">
        <f t="shared" si="6"/>
        <v>98</v>
      </c>
      <c r="C141" s="37">
        <f>IF(B137:B408&lt;&gt;"",IF(Summary!$B$6=26,IF(B141=1,$D$25,C140+14),IF(Summary!$B$6=52,IF(B141=1,$D$25,C140+7),DATE(YEAR($D$25),MONTH($D$25)+(B141-1)*Summary!$B$7,IF(Summary!$B$6=24,IF(1-MOD(B141,2)=1,DAY($D$25)+14,DAY($D$25)),DAY($D$25))))),"")</f>
        <v>47665</v>
      </c>
      <c r="D141" s="38">
        <f t="shared" si="7"/>
        <v>41822.003449673139</v>
      </c>
      <c r="E141" s="38">
        <f t="shared" si="8"/>
        <v>16171.541349195781</v>
      </c>
      <c r="F141" s="38">
        <f>IF(B141="","",$D$22/Summary!$B$6*H140)</f>
        <v>25650.462100477358</v>
      </c>
      <c r="G141" s="42"/>
      <c r="H141" s="38">
        <f t="shared" si="9"/>
        <v>3831397.7737224074</v>
      </c>
    </row>
    <row r="142" spans="2:8" ht="18" x14ac:dyDescent="0.25">
      <c r="B142" s="36">
        <f t="shared" si="6"/>
        <v>99</v>
      </c>
      <c r="C142" s="37">
        <f>IF(B138:B408&lt;&gt;"",IF(Summary!$B$6=26,IF(B142=1,$D$25,C141+14),IF(Summary!$B$6=52,IF(B142=1,$D$25,C141+7),DATE(YEAR($D$25),MONTH($D$25)+(B142-1)*Summary!$B$7,IF(Summary!$B$6=24,IF(1-MOD(B142,2)=1,DAY($D$25)+14,DAY($D$25)),DAY($D$25))))),"")</f>
        <v>47696</v>
      </c>
      <c r="D142" s="38">
        <f t="shared" si="7"/>
        <v>41822.003449673139</v>
      </c>
      <c r="E142" s="38">
        <f t="shared" si="8"/>
        <v>16279.351624857089</v>
      </c>
      <c r="F142" s="38">
        <f>IF(B142="","",$D$22/Summary!$B$6*H141)</f>
        <v>25542.65182481605</v>
      </c>
      <c r="G142" s="42"/>
      <c r="H142" s="38">
        <f t="shared" si="9"/>
        <v>3815118.4220975502</v>
      </c>
    </row>
    <row r="143" spans="2:8" ht="18" x14ac:dyDescent="0.25">
      <c r="B143" s="36">
        <f t="shared" si="6"/>
        <v>100</v>
      </c>
      <c r="C143" s="37">
        <f>IF(B139:B408&lt;&gt;"",IF(Summary!$B$6=26,IF(B143=1,$D$25,C142+14),IF(Summary!$B$6=52,IF(B143=1,$D$25,C142+7),DATE(YEAR($D$25),MONTH($D$25)+(B143-1)*Summary!$B$7,IF(Summary!$B$6=24,IF(1-MOD(B143,2)=1,DAY($D$25)+14,DAY($D$25)),DAY($D$25))))),"")</f>
        <v>47727</v>
      </c>
      <c r="D143" s="38">
        <f t="shared" si="7"/>
        <v>41822.003449673139</v>
      </c>
      <c r="E143" s="38">
        <f t="shared" si="8"/>
        <v>16387.880635689467</v>
      </c>
      <c r="F143" s="38">
        <f>IF(B143="","",$D$22/Summary!$B$6*H142)</f>
        <v>25434.122813983671</v>
      </c>
      <c r="G143" s="42"/>
      <c r="H143" s="38">
        <f t="shared" si="9"/>
        <v>3798730.5414618608</v>
      </c>
    </row>
    <row r="144" spans="2:8" ht="18" x14ac:dyDescent="0.25">
      <c r="B144" s="36">
        <f t="shared" si="6"/>
        <v>101</v>
      </c>
      <c r="C144" s="37">
        <f>IF(B140:B408&lt;&gt;"",IF(Summary!$B$6=26,IF(B144=1,$D$25,C143+14),IF(Summary!$B$6=52,IF(B144=1,$D$25,C143+7),DATE(YEAR($D$25),MONTH($D$25)+(B144-1)*Summary!$B$7,IF(Summary!$B$6=24,IF(1-MOD(B144,2)=1,DAY($D$25)+14,DAY($D$25)),DAY($D$25))))),"")</f>
        <v>47757</v>
      </c>
      <c r="D144" s="38">
        <f t="shared" si="7"/>
        <v>41822.003449673139</v>
      </c>
      <c r="E144" s="38">
        <f t="shared" si="8"/>
        <v>16497.133173260732</v>
      </c>
      <c r="F144" s="38">
        <f>IF(B144="","",$D$22/Summary!$B$6*H143)</f>
        <v>25324.870276412406</v>
      </c>
      <c r="G144" s="42"/>
      <c r="H144" s="38">
        <f t="shared" si="9"/>
        <v>3782233.4082885999</v>
      </c>
    </row>
    <row r="145" spans="2:8" ht="18" x14ac:dyDescent="0.25">
      <c r="B145" s="36">
        <f t="shared" si="6"/>
        <v>102</v>
      </c>
      <c r="C145" s="37">
        <f>IF(B141:B408&lt;&gt;"",IF(Summary!$B$6=26,IF(B145=1,$D$25,C144+14),IF(Summary!$B$6=52,IF(B145=1,$D$25,C144+7),DATE(YEAR($D$25),MONTH($D$25)+(B145-1)*Summary!$B$7,IF(Summary!$B$6=24,IF(1-MOD(B145,2)=1,DAY($D$25)+14,DAY($D$25)),DAY($D$25))))),"")</f>
        <v>47788</v>
      </c>
      <c r="D145" s="38">
        <f t="shared" si="7"/>
        <v>41822.003449673139</v>
      </c>
      <c r="E145" s="38">
        <f t="shared" si="8"/>
        <v>16607.11406108247</v>
      </c>
      <c r="F145" s="38">
        <f>IF(B145="","",$D$22/Summary!$B$6*H144)</f>
        <v>25214.889388590669</v>
      </c>
      <c r="G145" s="42"/>
      <c r="H145" s="38">
        <f t="shared" si="9"/>
        <v>3765626.2942275177</v>
      </c>
    </row>
    <row r="146" spans="2:8" ht="18" x14ac:dyDescent="0.25">
      <c r="B146" s="36">
        <f t="shared" si="6"/>
        <v>103</v>
      </c>
      <c r="C146" s="37">
        <f>IF(B142:B408&lt;&gt;"",IF(Summary!$B$6=26,IF(B146=1,$D$25,C145+14),IF(Summary!$B$6=52,IF(B146=1,$D$25,C145+7),DATE(YEAR($D$25),MONTH($D$25)+(B146-1)*Summary!$B$7,IF(Summary!$B$6=24,IF(1-MOD(B146,2)=1,DAY($D$25)+14,DAY($D$25)),DAY($D$25))))),"")</f>
        <v>47818</v>
      </c>
      <c r="D146" s="38">
        <f t="shared" si="7"/>
        <v>41822.003449673139</v>
      </c>
      <c r="E146" s="38">
        <f t="shared" si="8"/>
        <v>16717.828154823019</v>
      </c>
      <c r="F146" s="38">
        <f>IF(B146="","",$D$22/Summary!$B$6*H145)</f>
        <v>25104.17529485012</v>
      </c>
      <c r="G146" s="42"/>
      <c r="H146" s="38">
        <f t="shared" si="9"/>
        <v>3748908.4660726949</v>
      </c>
    </row>
    <row r="147" spans="2:8" ht="18" x14ac:dyDescent="0.25">
      <c r="B147" s="36">
        <f t="shared" si="6"/>
        <v>104</v>
      </c>
      <c r="C147" s="37">
        <f>IF(B143:B408&lt;&gt;"",IF(Summary!$B$6=26,IF(B147=1,$D$25,C146+14),IF(Summary!$B$6=52,IF(B147=1,$D$25,C146+7),DATE(YEAR($D$25),MONTH($D$25)+(B147-1)*Summary!$B$7,IF(Summary!$B$6=24,IF(1-MOD(B147,2)=1,DAY($D$25)+14,DAY($D$25)),DAY($D$25))))),"")</f>
        <v>47849</v>
      </c>
      <c r="D147" s="38">
        <f t="shared" si="7"/>
        <v>41822.003449673139</v>
      </c>
      <c r="E147" s="38">
        <f t="shared" si="8"/>
        <v>16829.280342521837</v>
      </c>
      <c r="F147" s="38">
        <f>IF(B147="","",$D$22/Summary!$B$6*H146)</f>
        <v>24992.723107151302</v>
      </c>
      <c r="G147" s="42"/>
      <c r="H147" s="38">
        <f t="shared" si="9"/>
        <v>3732079.1857301733</v>
      </c>
    </row>
    <row r="148" spans="2:8" ht="18" x14ac:dyDescent="0.25">
      <c r="B148" s="36">
        <f t="shared" si="6"/>
        <v>105</v>
      </c>
      <c r="C148" s="37">
        <f>IF(B144:B408&lt;&gt;"",IF(Summary!$B$6=26,IF(B148=1,$D$25,C147+14),IF(Summary!$B$6=52,IF(B148=1,$D$25,C147+7),DATE(YEAR($D$25),MONTH($D$25)+(B148-1)*Summary!$B$7,IF(Summary!$B$6=24,IF(1-MOD(B148,2)=1,DAY($D$25)+14,DAY($D$25)),DAY($D$25))))),"")</f>
        <v>47880</v>
      </c>
      <c r="D148" s="38">
        <f t="shared" si="7"/>
        <v>41822.003449673139</v>
      </c>
      <c r="E148" s="38">
        <f t="shared" si="8"/>
        <v>16941.475544805315</v>
      </c>
      <c r="F148" s="38">
        <f>IF(B148="","",$D$22/Summary!$B$6*H147)</f>
        <v>24880.527904867824</v>
      </c>
      <c r="G148" s="42"/>
      <c r="H148" s="38">
        <f t="shared" si="9"/>
        <v>3715137.7101853681</v>
      </c>
    </row>
    <row r="149" spans="2:8" ht="18" x14ac:dyDescent="0.25">
      <c r="B149" s="36">
        <f t="shared" si="6"/>
        <v>106</v>
      </c>
      <c r="C149" s="37">
        <f>IF(B145:B408&lt;&gt;"",IF(Summary!$B$6=26,IF(B149=1,$D$25,C148+14),IF(Summary!$B$6=52,IF(B149=1,$D$25,C148+7),DATE(YEAR($D$25),MONTH($D$25)+(B149-1)*Summary!$B$7,IF(Summary!$B$6=24,IF(1-MOD(B149,2)=1,DAY($D$25)+14,DAY($D$25)),DAY($D$25))))),"")</f>
        <v>47908</v>
      </c>
      <c r="D149" s="38">
        <f t="shared" si="7"/>
        <v>41822.003449673139</v>
      </c>
      <c r="E149" s="38">
        <f t="shared" si="8"/>
        <v>17054.418715104017</v>
      </c>
      <c r="F149" s="38">
        <f>IF(B149="","",$D$22/Summary!$B$6*H148)</f>
        <v>24767.584734569122</v>
      </c>
      <c r="G149" s="42"/>
      <c r="H149" s="38">
        <f t="shared" si="9"/>
        <v>3698083.2914702641</v>
      </c>
    </row>
    <row r="150" spans="2:8" ht="18" x14ac:dyDescent="0.25">
      <c r="B150" s="36">
        <f t="shared" si="6"/>
        <v>107</v>
      </c>
      <c r="C150" s="37">
        <f>IF(B146:B408&lt;&gt;"",IF(Summary!$B$6=26,IF(B150=1,$D$25,C149+14),IF(Summary!$B$6=52,IF(B150=1,$D$25,C149+7),DATE(YEAR($D$25),MONTH($D$25)+(B150-1)*Summary!$B$7,IF(Summary!$B$6=24,IF(1-MOD(B150,2)=1,DAY($D$25)+14,DAY($D$25)),DAY($D$25))))),"")</f>
        <v>47939</v>
      </c>
      <c r="D150" s="38">
        <f t="shared" si="7"/>
        <v>41822.003449673139</v>
      </c>
      <c r="E150" s="38">
        <f t="shared" si="8"/>
        <v>17168.114839871378</v>
      </c>
      <c r="F150" s="38">
        <f>IF(B150="","",$D$22/Summary!$B$6*H149)</f>
        <v>24653.888609801761</v>
      </c>
      <c r="G150" s="42"/>
      <c r="H150" s="38">
        <f t="shared" si="9"/>
        <v>3680915.1766303927</v>
      </c>
    </row>
    <row r="151" spans="2:8" ht="18" x14ac:dyDescent="0.25">
      <c r="B151" s="36">
        <f t="shared" si="6"/>
        <v>108</v>
      </c>
      <c r="C151" s="37">
        <f>IF(B147:B408&lt;&gt;"",IF(Summary!$B$6=26,IF(B151=1,$D$25,C150+14),IF(Summary!$B$6=52,IF(B151=1,$D$25,C150+7),DATE(YEAR($D$25),MONTH($D$25)+(B151-1)*Summary!$B$7,IF(Summary!$B$6=24,IF(1-MOD(B151,2)=1,DAY($D$25)+14,DAY($D$25)),DAY($D$25))))),"")</f>
        <v>47969</v>
      </c>
      <c r="D151" s="38">
        <f t="shared" si="7"/>
        <v>41822.003449673139</v>
      </c>
      <c r="E151" s="38">
        <f t="shared" si="8"/>
        <v>17282.568938803852</v>
      </c>
      <c r="F151" s="38">
        <f>IF(B151="","",$D$22/Summary!$B$6*H150)</f>
        <v>24539.434510869287</v>
      </c>
      <c r="G151" s="42"/>
      <c r="H151" s="38">
        <f t="shared" si="9"/>
        <v>3663632.6076915888</v>
      </c>
    </row>
    <row r="152" spans="2:8" ht="18" x14ac:dyDescent="0.25">
      <c r="B152" s="36">
        <f t="shared" si="6"/>
        <v>109</v>
      </c>
      <c r="C152" s="37">
        <f>IF(B148:B408&lt;&gt;"",IF(Summary!$B$6=26,IF(B152=1,$D$25,C151+14),IF(Summary!$B$6=52,IF(B152=1,$D$25,C151+7),DATE(YEAR($D$25),MONTH($D$25)+(B152-1)*Summary!$B$7,IF(Summary!$B$6=24,IF(1-MOD(B152,2)=1,DAY($D$25)+14,DAY($D$25)),DAY($D$25))))),"")</f>
        <v>48000</v>
      </c>
      <c r="D152" s="38">
        <f t="shared" si="7"/>
        <v>41822.003449673139</v>
      </c>
      <c r="E152" s="38">
        <f t="shared" si="8"/>
        <v>17397.786065062544</v>
      </c>
      <c r="F152" s="38">
        <f>IF(B152="","",$D$22/Summary!$B$6*H151)</f>
        <v>24424.217384610594</v>
      </c>
      <c r="G152" s="42"/>
      <c r="H152" s="38">
        <f t="shared" si="9"/>
        <v>3646234.8216265263</v>
      </c>
    </row>
    <row r="153" spans="2:8" ht="18" x14ac:dyDescent="0.25">
      <c r="B153" s="36">
        <f t="shared" si="6"/>
        <v>110</v>
      </c>
      <c r="C153" s="37">
        <f>IF(B149:B408&lt;&gt;"",IF(Summary!$B$6=26,IF(B153=1,$D$25,C152+14),IF(Summary!$B$6=52,IF(B153=1,$D$25,C152+7),DATE(YEAR($D$25),MONTH($D$25)+(B153-1)*Summary!$B$7,IF(Summary!$B$6=24,IF(1-MOD(B153,2)=1,DAY($D$25)+14,DAY($D$25)),DAY($D$25))))),"")</f>
        <v>48030</v>
      </c>
      <c r="D153" s="38">
        <f t="shared" si="7"/>
        <v>41822.003449673139</v>
      </c>
      <c r="E153" s="38">
        <f t="shared" si="8"/>
        <v>17513.771305496295</v>
      </c>
      <c r="F153" s="38">
        <f>IF(B153="","",$D$22/Summary!$B$6*H152)</f>
        <v>24308.232144176844</v>
      </c>
      <c r="G153" s="42"/>
      <c r="H153" s="38">
        <f t="shared" si="9"/>
        <v>3628721.05032103</v>
      </c>
    </row>
    <row r="154" spans="2:8" ht="18" x14ac:dyDescent="0.25">
      <c r="B154" s="36">
        <f t="shared" si="6"/>
        <v>111</v>
      </c>
      <c r="C154" s="37">
        <f>IF(B150:B408&lt;&gt;"",IF(Summary!$B$6=26,IF(B154=1,$D$25,C153+14),IF(Summary!$B$6=52,IF(B154=1,$D$25,C153+7),DATE(YEAR($D$25),MONTH($D$25)+(B154-1)*Summary!$B$7,IF(Summary!$B$6=24,IF(1-MOD(B154,2)=1,DAY($D$25)+14,DAY($D$25)),DAY($D$25))))),"")</f>
        <v>48061</v>
      </c>
      <c r="D154" s="38">
        <f t="shared" si="7"/>
        <v>41822.003449673139</v>
      </c>
      <c r="E154" s="38">
        <f t="shared" si="8"/>
        <v>17630.529780866269</v>
      </c>
      <c r="F154" s="38">
        <f>IF(B154="","",$D$22/Summary!$B$6*H153)</f>
        <v>24191.47366880687</v>
      </c>
      <c r="G154" s="42"/>
      <c r="H154" s="38">
        <f t="shared" si="9"/>
        <v>3611090.5205401639</v>
      </c>
    </row>
    <row r="155" spans="2:8" ht="18" x14ac:dyDescent="0.25">
      <c r="B155" s="36">
        <f t="shared" si="6"/>
        <v>112</v>
      </c>
      <c r="C155" s="37">
        <f>IF(B151:B408&lt;&gt;"",IF(Summary!$B$6=26,IF(B155=1,$D$25,C154+14),IF(Summary!$B$6=52,IF(B155=1,$D$25,C154+7),DATE(YEAR($D$25),MONTH($D$25)+(B155-1)*Summary!$B$7,IF(Summary!$B$6=24,IF(1-MOD(B155,2)=1,DAY($D$25)+14,DAY($D$25)),DAY($D$25))))),"")</f>
        <v>48092</v>
      </c>
      <c r="D155" s="38">
        <f t="shared" si="7"/>
        <v>41822.003449673139</v>
      </c>
      <c r="E155" s="38">
        <f t="shared" si="8"/>
        <v>17748.066646072046</v>
      </c>
      <c r="F155" s="38">
        <f>IF(B155="","",$D$22/Summary!$B$6*H154)</f>
        <v>24073.936803601093</v>
      </c>
      <c r="G155" s="42"/>
      <c r="H155" s="38">
        <f t="shared" si="9"/>
        <v>3593342.4538940918</v>
      </c>
    </row>
    <row r="156" spans="2:8" ht="18" x14ac:dyDescent="0.25">
      <c r="B156" s="36">
        <f t="shared" si="6"/>
        <v>113</v>
      </c>
      <c r="C156" s="37">
        <f>IF(B152:B408&lt;&gt;"",IF(Summary!$B$6=26,IF(B156=1,$D$25,C155+14),IF(Summary!$B$6=52,IF(B156=1,$D$25,C155+7),DATE(YEAR($D$25),MONTH($D$25)+(B156-1)*Summary!$B$7,IF(Summary!$B$6=24,IF(1-MOD(B156,2)=1,DAY($D$25)+14,DAY($D$25)),DAY($D$25))))),"")</f>
        <v>48122</v>
      </c>
      <c r="D156" s="38">
        <f t="shared" si="7"/>
        <v>41822.003449673139</v>
      </c>
      <c r="E156" s="38">
        <f t="shared" si="8"/>
        <v>17866.38709037919</v>
      </c>
      <c r="F156" s="38">
        <f>IF(B156="","",$D$22/Summary!$B$6*H155)</f>
        <v>23955.616359293948</v>
      </c>
      <c r="G156" s="42"/>
      <c r="H156" s="38">
        <f t="shared" si="9"/>
        <v>3575476.0668037124</v>
      </c>
    </row>
    <row r="157" spans="2:8" ht="18" x14ac:dyDescent="0.25">
      <c r="B157" s="36">
        <f t="shared" si="6"/>
        <v>114</v>
      </c>
      <c r="C157" s="37">
        <f>IF(B153:B408&lt;&gt;"",IF(Summary!$B$6=26,IF(B157=1,$D$25,C156+14),IF(Summary!$B$6=52,IF(B157=1,$D$25,C156+7),DATE(YEAR($D$25),MONTH($D$25)+(B157-1)*Summary!$B$7,IF(Summary!$B$6=24,IF(1-MOD(B157,2)=1,DAY($D$25)+14,DAY($D$25)),DAY($D$25))))),"")</f>
        <v>48153</v>
      </c>
      <c r="D157" s="38">
        <f t="shared" si="7"/>
        <v>41822.003449673139</v>
      </c>
      <c r="E157" s="38">
        <f t="shared" si="8"/>
        <v>17985.496337648387</v>
      </c>
      <c r="F157" s="38">
        <f>IF(B157="","",$D$22/Summary!$B$6*H156)</f>
        <v>23836.507112024752</v>
      </c>
      <c r="G157" s="42"/>
      <c r="H157" s="38">
        <f t="shared" si="9"/>
        <v>3557490.5704660639</v>
      </c>
    </row>
    <row r="158" spans="2:8" ht="18" x14ac:dyDescent="0.25">
      <c r="B158" s="36">
        <f t="shared" si="6"/>
        <v>115</v>
      </c>
      <c r="C158" s="37">
        <f>IF(B154:B408&lt;&gt;"",IF(Summary!$B$6=26,IF(B158=1,$D$25,C157+14),IF(Summary!$B$6=52,IF(B158=1,$D$25,C157+7),DATE(YEAR($D$25),MONTH($D$25)+(B158-1)*Summary!$B$7,IF(Summary!$B$6=24,IF(1-MOD(B158,2)=1,DAY($D$25)+14,DAY($D$25)),DAY($D$25))))),"")</f>
        <v>48183</v>
      </c>
      <c r="D158" s="38">
        <f t="shared" si="7"/>
        <v>41822.003449673139</v>
      </c>
      <c r="E158" s="38">
        <f t="shared" si="8"/>
        <v>18105.399646566046</v>
      </c>
      <c r="F158" s="38">
        <f>IF(B158="","",$D$22/Summary!$B$6*H157)</f>
        <v>23716.603803107093</v>
      </c>
      <c r="G158" s="42"/>
      <c r="H158" s="38">
        <f t="shared" si="9"/>
        <v>3539385.1708194977</v>
      </c>
    </row>
    <row r="159" spans="2:8" ht="18" x14ac:dyDescent="0.25">
      <c r="B159" s="36">
        <f t="shared" si="6"/>
        <v>116</v>
      </c>
      <c r="C159" s="37">
        <f>IF(B155:B408&lt;&gt;"",IF(Summary!$B$6=26,IF(B159=1,$D$25,C158+14),IF(Summary!$B$6=52,IF(B159=1,$D$25,C158+7),DATE(YEAR($D$25),MONTH($D$25)+(B159-1)*Summary!$B$7,IF(Summary!$B$6=24,IF(1-MOD(B159,2)=1,DAY($D$25)+14,DAY($D$25)),DAY($D$25))))),"")</f>
        <v>48214</v>
      </c>
      <c r="D159" s="38">
        <f t="shared" si="7"/>
        <v>41822.003449673139</v>
      </c>
      <c r="E159" s="38">
        <f t="shared" si="8"/>
        <v>18226.102310876486</v>
      </c>
      <c r="F159" s="38">
        <f>IF(B159="","",$D$22/Summary!$B$6*H158)</f>
        <v>23595.901138796653</v>
      </c>
      <c r="G159" s="42"/>
      <c r="H159" s="38">
        <f t="shared" si="9"/>
        <v>3521159.0685086213</v>
      </c>
    </row>
    <row r="160" spans="2:8" ht="18" x14ac:dyDescent="0.25">
      <c r="B160" s="36">
        <f t="shared" si="6"/>
        <v>117</v>
      </c>
      <c r="C160" s="37">
        <f>IF(B156:B408&lt;&gt;"",IF(Summary!$B$6=26,IF(B160=1,$D$25,C159+14),IF(Summary!$B$6=52,IF(B160=1,$D$25,C159+7),DATE(YEAR($D$25),MONTH($D$25)+(B160-1)*Summary!$B$7,IF(Summary!$B$6=24,IF(1-MOD(B160,2)=1,DAY($D$25)+14,DAY($D$25)),DAY($D$25))))),"")</f>
        <v>48245</v>
      </c>
      <c r="D160" s="38">
        <f t="shared" si="7"/>
        <v>41822.003449673139</v>
      </c>
      <c r="E160" s="38">
        <f t="shared" si="8"/>
        <v>18347.60965961566</v>
      </c>
      <c r="F160" s="38">
        <f>IF(B160="","",$D$22/Summary!$B$6*H159)</f>
        <v>23474.393790057478</v>
      </c>
      <c r="G160" s="42"/>
      <c r="H160" s="38">
        <f t="shared" si="9"/>
        <v>3502811.4588490059</v>
      </c>
    </row>
    <row r="161" spans="2:8" ht="18" x14ac:dyDescent="0.25">
      <c r="B161" s="36">
        <f t="shared" si="6"/>
        <v>118</v>
      </c>
      <c r="C161" s="37">
        <f>IF(B157:B408&lt;&gt;"",IF(Summary!$B$6=26,IF(B161=1,$D$25,C160+14),IF(Summary!$B$6=52,IF(B161=1,$D$25,C160+7),DATE(YEAR($D$25),MONTH($D$25)+(B161-1)*Summary!$B$7,IF(Summary!$B$6=24,IF(1-MOD(B161,2)=1,DAY($D$25)+14,DAY($D$25)),DAY($D$25))))),"")</f>
        <v>48274</v>
      </c>
      <c r="D161" s="38">
        <f t="shared" si="7"/>
        <v>41822.003449673139</v>
      </c>
      <c r="E161" s="38">
        <f t="shared" si="8"/>
        <v>18469.927057346431</v>
      </c>
      <c r="F161" s="38">
        <f>IF(B161="","",$D$22/Summary!$B$6*H160)</f>
        <v>23352.076392326708</v>
      </c>
      <c r="G161" s="42"/>
      <c r="H161" s="38">
        <f t="shared" si="9"/>
        <v>3484341.5317916595</v>
      </c>
    </row>
    <row r="162" spans="2:8" ht="18" x14ac:dyDescent="0.25">
      <c r="B162" s="36">
        <f t="shared" si="6"/>
        <v>119</v>
      </c>
      <c r="C162" s="37">
        <f>IF(B158:B408&lt;&gt;"",IF(Summary!$B$6=26,IF(B162=1,$D$25,C161+14),IF(Summary!$B$6=52,IF(B162=1,$D$25,C161+7),DATE(YEAR($D$25),MONTH($D$25)+(B162-1)*Summary!$B$7,IF(Summary!$B$6=24,IF(1-MOD(B162,2)=1,DAY($D$25)+14,DAY($D$25)),DAY($D$25))))),"")</f>
        <v>48305</v>
      </c>
      <c r="D162" s="38">
        <f t="shared" si="7"/>
        <v>41822.003449673139</v>
      </c>
      <c r="E162" s="38">
        <f t="shared" si="8"/>
        <v>18593.059904395406</v>
      </c>
      <c r="F162" s="38">
        <f>IF(B162="","",$D$22/Summary!$B$6*H161)</f>
        <v>23228.943545277732</v>
      </c>
      <c r="G162" s="42"/>
      <c r="H162" s="38">
        <f t="shared" si="9"/>
        <v>3465748.4718872639</v>
      </c>
    </row>
    <row r="163" spans="2:8" ht="18" x14ac:dyDescent="0.25">
      <c r="B163" s="36">
        <f t="shared" si="6"/>
        <v>120</v>
      </c>
      <c r="C163" s="37">
        <f>IF(B159:B408&lt;&gt;"",IF(Summary!$B$6=26,IF(B163=1,$D$25,C162+14),IF(Summary!$B$6=52,IF(B163=1,$D$25,C162+7),DATE(YEAR($D$25),MONTH($D$25)+(B163-1)*Summary!$B$7,IF(Summary!$B$6=24,IF(1-MOD(B163,2)=1,DAY($D$25)+14,DAY($D$25)),DAY($D$25))))),"")</f>
        <v>48335</v>
      </c>
      <c r="D163" s="38">
        <f t="shared" si="7"/>
        <v>41822.003449673139</v>
      </c>
      <c r="E163" s="38">
        <f t="shared" si="8"/>
        <v>18717.013637091379</v>
      </c>
      <c r="F163" s="38">
        <f>IF(B163="","",$D$22/Summary!$B$6*H162)</f>
        <v>23104.98981258176</v>
      </c>
      <c r="G163" s="42"/>
      <c r="H163" s="38">
        <f t="shared" si="9"/>
        <v>3447031.4582501724</v>
      </c>
    </row>
    <row r="164" spans="2:8" ht="18" x14ac:dyDescent="0.25">
      <c r="B164" s="36">
        <f t="shared" si="6"/>
        <v>121</v>
      </c>
      <c r="C164" s="37">
        <f>IF(B160:B408&lt;&gt;"",IF(Summary!$B$6=26,IF(B164=1,$D$25,C163+14),IF(Summary!$B$6=52,IF(B164=1,$D$25,C163+7),DATE(YEAR($D$25),MONTH($D$25)+(B164-1)*Summary!$B$7,IF(Summary!$B$6=24,IF(1-MOD(B164,2)=1,DAY($D$25)+14,DAY($D$25)),DAY($D$25))))),"")</f>
        <v>48366</v>
      </c>
      <c r="D164" s="38">
        <f t="shared" si="7"/>
        <v>41822.003449673139</v>
      </c>
      <c r="E164" s="38">
        <f t="shared" si="8"/>
        <v>18841.793728005319</v>
      </c>
      <c r="F164" s="38">
        <f>IF(B164="","",$D$22/Summary!$B$6*H163)</f>
        <v>22980.209721667819</v>
      </c>
      <c r="G164" s="42"/>
      <c r="H164" s="38">
        <f t="shared" si="9"/>
        <v>3428189.6645221673</v>
      </c>
    </row>
    <row r="165" spans="2:8" ht="18" x14ac:dyDescent="0.25">
      <c r="B165" s="36">
        <f t="shared" si="6"/>
        <v>122</v>
      </c>
      <c r="C165" s="37">
        <f>IF(B161:B408&lt;&gt;"",IF(Summary!$B$6=26,IF(B165=1,$D$25,C164+14),IF(Summary!$B$6=52,IF(B165=1,$D$25,C164+7),DATE(YEAR($D$25),MONTH($D$25)+(B165-1)*Summary!$B$7,IF(Summary!$B$6=24,IF(1-MOD(B165,2)=1,DAY($D$25)+14,DAY($D$25)),DAY($D$25))))),"")</f>
        <v>48396</v>
      </c>
      <c r="D165" s="38">
        <f t="shared" si="7"/>
        <v>41822.003449673139</v>
      </c>
      <c r="E165" s="38">
        <f t="shared" si="8"/>
        <v>18967.405686192022</v>
      </c>
      <c r="F165" s="38">
        <f>IF(B165="","",$D$22/Summary!$B$6*H164)</f>
        <v>22854.597763481117</v>
      </c>
      <c r="G165" s="42"/>
      <c r="H165" s="38">
        <f t="shared" si="9"/>
        <v>3409222.2588359751</v>
      </c>
    </row>
    <row r="166" spans="2:8" ht="18" x14ac:dyDescent="0.25">
      <c r="B166" s="36">
        <f t="shared" si="6"/>
        <v>123</v>
      </c>
      <c r="C166" s="37">
        <f>IF(B162:B408&lt;&gt;"",IF(Summary!$B$6=26,IF(B166=1,$D$25,C165+14),IF(Summary!$B$6=52,IF(B166=1,$D$25,C165+7),DATE(YEAR($D$25),MONTH($D$25)+(B166-1)*Summary!$B$7,IF(Summary!$B$6=24,IF(1-MOD(B166,2)=1,DAY($D$25)+14,DAY($D$25)),DAY($D$25))))),"")</f>
        <v>48427</v>
      </c>
      <c r="D166" s="38">
        <f t="shared" si="7"/>
        <v>41822.003449673139</v>
      </c>
      <c r="E166" s="38">
        <f t="shared" si="8"/>
        <v>19093.855057433302</v>
      </c>
      <c r="F166" s="38">
        <f>IF(B166="","",$D$22/Summary!$B$6*H165)</f>
        <v>22728.148392239837</v>
      </c>
      <c r="G166" s="42"/>
      <c r="H166" s="38">
        <f t="shared" si="9"/>
        <v>3390128.4037785418</v>
      </c>
    </row>
    <row r="167" spans="2:8" ht="18" x14ac:dyDescent="0.25">
      <c r="B167" s="36">
        <f t="shared" si="6"/>
        <v>124</v>
      </c>
      <c r="C167" s="37">
        <f>IF(B163:B408&lt;&gt;"",IF(Summary!$B$6=26,IF(B167=1,$D$25,C166+14),IF(Summary!$B$6=52,IF(B167=1,$D$25,C166+7),DATE(YEAR($D$25),MONTH($D$25)+(B167-1)*Summary!$B$7,IF(Summary!$B$6=24,IF(1-MOD(B167,2)=1,DAY($D$25)+14,DAY($D$25)),DAY($D$25))))),"")</f>
        <v>48458</v>
      </c>
      <c r="D167" s="38">
        <f t="shared" si="7"/>
        <v>41822.003449673139</v>
      </c>
      <c r="E167" s="38">
        <f t="shared" si="8"/>
        <v>19221.147424482857</v>
      </c>
      <c r="F167" s="38">
        <f>IF(B167="","",$D$22/Summary!$B$6*H166)</f>
        <v>22600.856025190282</v>
      </c>
      <c r="G167" s="42"/>
      <c r="H167" s="38">
        <f t="shared" si="9"/>
        <v>3370907.2563540591</v>
      </c>
    </row>
    <row r="168" spans="2:8" ht="18" x14ac:dyDescent="0.25">
      <c r="B168" s="36">
        <f t="shared" si="6"/>
        <v>125</v>
      </c>
      <c r="C168" s="37">
        <f>IF(B164:B408&lt;&gt;"",IF(Summary!$B$6=26,IF(B168=1,$D$25,C167+14),IF(Summary!$B$6=52,IF(B168=1,$D$25,C167+7),DATE(YEAR($D$25),MONTH($D$25)+(B168-1)*Summary!$B$7,IF(Summary!$B$6=24,IF(1-MOD(B168,2)=1,DAY($D$25)+14,DAY($D$25)),DAY($D$25))))),"")</f>
        <v>48488</v>
      </c>
      <c r="D168" s="38">
        <f t="shared" si="7"/>
        <v>41822.003449673139</v>
      </c>
      <c r="E168" s="38">
        <f t="shared" si="8"/>
        <v>19349.288407312742</v>
      </c>
      <c r="F168" s="38">
        <f>IF(B168="","",$D$22/Summary!$B$6*H167)</f>
        <v>22472.715042360396</v>
      </c>
      <c r="G168" s="42"/>
      <c r="H168" s="38">
        <f t="shared" si="9"/>
        <v>3351557.9679467464</v>
      </c>
    </row>
    <row r="169" spans="2:8" ht="18" x14ac:dyDescent="0.25">
      <c r="B169" s="36">
        <f t="shared" si="6"/>
        <v>126</v>
      </c>
      <c r="C169" s="37">
        <f>IF(B165:B408&lt;&gt;"",IF(Summary!$B$6=26,IF(B169=1,$D$25,C168+14),IF(Summary!$B$6=52,IF(B169=1,$D$25,C168+7),DATE(YEAR($D$25),MONTH($D$25)+(B169-1)*Summary!$B$7,IF(Summary!$B$6=24,IF(1-MOD(B169,2)=1,DAY($D$25)+14,DAY($D$25)),DAY($D$25))))),"")</f>
        <v>48519</v>
      </c>
      <c r="D169" s="38">
        <f t="shared" si="7"/>
        <v>41822.003449673139</v>
      </c>
      <c r="E169" s="38">
        <f t="shared" si="8"/>
        <v>19478.283663361493</v>
      </c>
      <c r="F169" s="38">
        <f>IF(B169="","",$D$22/Summary!$B$6*H168)</f>
        <v>22343.719786311645</v>
      </c>
      <c r="G169" s="42"/>
      <c r="H169" s="38">
        <f t="shared" si="9"/>
        <v>3332079.6842833851</v>
      </c>
    </row>
    <row r="170" spans="2:8" ht="18" x14ac:dyDescent="0.25">
      <c r="B170" s="36">
        <f t="shared" si="6"/>
        <v>127</v>
      </c>
      <c r="C170" s="37">
        <f>IF(B166:B408&lt;&gt;"",IF(Summary!$B$6=26,IF(B170=1,$D$25,C169+14),IF(Summary!$B$6=52,IF(B170=1,$D$25,C169+7),DATE(YEAR($D$25),MONTH($D$25)+(B170-1)*Summary!$B$7,IF(Summary!$B$6=24,IF(1-MOD(B170,2)=1,DAY($D$25)+14,DAY($D$25)),DAY($D$25))))),"")</f>
        <v>48549</v>
      </c>
      <c r="D170" s="38">
        <f t="shared" si="7"/>
        <v>41822.003449673139</v>
      </c>
      <c r="E170" s="38">
        <f t="shared" si="8"/>
        <v>19608.138887783905</v>
      </c>
      <c r="F170" s="38">
        <f>IF(B170="","",$D$22/Summary!$B$6*H169)</f>
        <v>22213.864561889233</v>
      </c>
      <c r="G170" s="42"/>
      <c r="H170" s="38">
        <f t="shared" si="9"/>
        <v>3312471.5453956011</v>
      </c>
    </row>
    <row r="171" spans="2:8" ht="18" x14ac:dyDescent="0.25">
      <c r="B171" s="36">
        <f t="shared" si="6"/>
        <v>128</v>
      </c>
      <c r="C171" s="37">
        <f>IF(B167:B408&lt;&gt;"",IF(Summary!$B$6=26,IF(B171=1,$D$25,C170+14),IF(Summary!$B$6=52,IF(B171=1,$D$25,C170+7),DATE(YEAR($D$25),MONTH($D$25)+(B171-1)*Summary!$B$7,IF(Summary!$B$6=24,IF(1-MOD(B171,2)=1,DAY($D$25)+14,DAY($D$25)),DAY($D$25))))),"")</f>
        <v>48580</v>
      </c>
      <c r="D171" s="38">
        <f t="shared" si="7"/>
        <v>41822.003449673139</v>
      </c>
      <c r="E171" s="38">
        <f t="shared" si="8"/>
        <v>19738.859813702464</v>
      </c>
      <c r="F171" s="38">
        <f>IF(B171="","",$D$22/Summary!$B$6*H170)</f>
        <v>22083.143635970675</v>
      </c>
      <c r="G171" s="42"/>
      <c r="H171" s="38">
        <f t="shared" si="9"/>
        <v>3292732.6855818988</v>
      </c>
    </row>
    <row r="172" spans="2:8" ht="18" x14ac:dyDescent="0.25">
      <c r="B172" s="36">
        <f t="shared" si="6"/>
        <v>129</v>
      </c>
      <c r="C172" s="37">
        <f>IF(B168:B408&lt;&gt;"",IF(Summary!$B$6=26,IF(B172=1,$D$25,C171+14),IF(Summary!$B$6=52,IF(B172=1,$D$25,C171+7),DATE(YEAR($D$25),MONTH($D$25)+(B172-1)*Summary!$B$7,IF(Summary!$B$6=24,IF(1-MOD(B172,2)=1,DAY($D$25)+14,DAY($D$25)),DAY($D$25))))),"")</f>
        <v>48611</v>
      </c>
      <c r="D172" s="38">
        <f t="shared" si="7"/>
        <v>41822.003449673139</v>
      </c>
      <c r="E172" s="38">
        <f t="shared" si="8"/>
        <v>19870.452212460477</v>
      </c>
      <c r="F172" s="38">
        <f>IF(B172="","",$D$22/Summary!$B$6*H171)</f>
        <v>21951.551237212661</v>
      </c>
      <c r="G172" s="42"/>
      <c r="H172" s="38">
        <f t="shared" si="9"/>
        <v>3272862.2333694384</v>
      </c>
    </row>
    <row r="173" spans="2:8" ht="18" x14ac:dyDescent="0.25">
      <c r="B173" s="36">
        <f t="shared" si="6"/>
        <v>130</v>
      </c>
      <c r="C173" s="37">
        <f>IF(B169:B408&lt;&gt;"",IF(Summary!$B$6=26,IF(B173=1,$D$25,C172+14),IF(Summary!$B$6=52,IF(B173=1,$D$25,C172+7),DATE(YEAR($D$25),MONTH($D$25)+(B173-1)*Summary!$B$7,IF(Summary!$B$6=24,IF(1-MOD(B173,2)=1,DAY($D$25)+14,DAY($D$25)),DAY($D$25))))),"")</f>
        <v>48639</v>
      </c>
      <c r="D173" s="38">
        <f t="shared" si="7"/>
        <v>41822.003449673139</v>
      </c>
      <c r="E173" s="38">
        <f t="shared" si="8"/>
        <v>20002.921893876883</v>
      </c>
      <c r="F173" s="38">
        <f>IF(B173="","",$D$22/Summary!$B$6*H172)</f>
        <v>21819.081555796256</v>
      </c>
      <c r="G173" s="42"/>
      <c r="H173" s="38">
        <f t="shared" si="9"/>
        <v>3252859.3114755615</v>
      </c>
    </row>
    <row r="174" spans="2:8" ht="18" x14ac:dyDescent="0.25">
      <c r="B174" s="36">
        <f t="shared" ref="B174:B237" si="10">IF(B173&lt;$H$22,IF(H173&gt;0,B173+1,""),"")</f>
        <v>131</v>
      </c>
      <c r="C174" s="37">
        <f>IF(B170:B408&lt;&gt;"",IF(Summary!$B$6=26,IF(B174=1,$D$25,C173+14),IF(Summary!$B$6=52,IF(B174=1,$D$25,C173+7),DATE(YEAR($D$25),MONTH($D$25)+(B174-1)*Summary!$B$7,IF(Summary!$B$6=24,IF(1-MOD(B174,2)=1,DAY($D$25)+14,DAY($D$25)),DAY($D$25))))),"")</f>
        <v>48670</v>
      </c>
      <c r="D174" s="38">
        <f t="shared" ref="D174:D237" si="11">IF(B174="","",IF(H173&lt;$H$21,H173,$H$21))</f>
        <v>41822.003449673139</v>
      </c>
      <c r="E174" s="38">
        <f t="shared" ref="E174:E237" si="12">IF(B174="","",IF(H173&lt;$H$21,D174,D174-F174))</f>
        <v>20136.274706502729</v>
      </c>
      <c r="F174" s="38">
        <f>IF(B174="","",$D$22/Summary!$B$6*H173)</f>
        <v>21685.72874317041</v>
      </c>
      <c r="G174" s="42"/>
      <c r="H174" s="38">
        <f t="shared" ref="H174:H237" si="13">IF(E174="","",IF(H173-E174-G174&lt;0, 0, H173-E174-G174))</f>
        <v>3232723.0367690586</v>
      </c>
    </row>
    <row r="175" spans="2:8" ht="18" x14ac:dyDescent="0.25">
      <c r="B175" s="36">
        <f t="shared" si="10"/>
        <v>132</v>
      </c>
      <c r="C175" s="37">
        <f>IF(B171:B408&lt;&gt;"",IF(Summary!$B$6=26,IF(B175=1,$D$25,C174+14),IF(Summary!$B$6=52,IF(B175=1,$D$25,C174+7),DATE(YEAR($D$25),MONTH($D$25)+(B175-1)*Summary!$B$7,IF(Summary!$B$6=24,IF(1-MOD(B175,2)=1,DAY($D$25)+14,DAY($D$25)),DAY($D$25))))),"")</f>
        <v>48700</v>
      </c>
      <c r="D175" s="38">
        <f t="shared" si="11"/>
        <v>41822.003449673139</v>
      </c>
      <c r="E175" s="38">
        <f t="shared" si="12"/>
        <v>20270.516537879412</v>
      </c>
      <c r="F175" s="38">
        <f>IF(B175="","",$D$22/Summary!$B$6*H174)</f>
        <v>21551.486911793727</v>
      </c>
      <c r="G175" s="42"/>
      <c r="H175" s="38">
        <f t="shared" si="13"/>
        <v>3212452.520231179</v>
      </c>
    </row>
    <row r="176" spans="2:8" ht="18" x14ac:dyDescent="0.25">
      <c r="B176" s="36">
        <f t="shared" si="10"/>
        <v>133</v>
      </c>
      <c r="C176" s="37">
        <f>IF(B172:B408&lt;&gt;"",IF(Summary!$B$6=26,IF(B176=1,$D$25,C175+14),IF(Summary!$B$6=52,IF(B176=1,$D$25,C175+7),DATE(YEAR($D$25),MONTH($D$25)+(B176-1)*Summary!$B$7,IF(Summary!$B$6=24,IF(1-MOD(B176,2)=1,DAY($D$25)+14,DAY($D$25)),DAY($D$25))))),"")</f>
        <v>48731</v>
      </c>
      <c r="D176" s="38">
        <f t="shared" si="11"/>
        <v>41822.003449673139</v>
      </c>
      <c r="E176" s="38">
        <f t="shared" si="12"/>
        <v>20405.653314798612</v>
      </c>
      <c r="F176" s="38">
        <f>IF(B176="","",$D$22/Summary!$B$6*H175)</f>
        <v>21416.350134874527</v>
      </c>
      <c r="G176" s="42"/>
      <c r="H176" s="38">
        <f t="shared" si="13"/>
        <v>3192046.8669163804</v>
      </c>
    </row>
    <row r="177" spans="2:8" ht="18" x14ac:dyDescent="0.25">
      <c r="B177" s="36">
        <f t="shared" si="10"/>
        <v>134</v>
      </c>
      <c r="C177" s="37">
        <f>IF(B173:B408&lt;&gt;"",IF(Summary!$B$6=26,IF(B177=1,$D$25,C176+14),IF(Summary!$B$6=52,IF(B177=1,$D$25,C176+7),DATE(YEAR($D$25),MONTH($D$25)+(B177-1)*Summary!$B$7,IF(Summary!$B$6=24,IF(1-MOD(B177,2)=1,DAY($D$25)+14,DAY($D$25)),DAY($D$25))))),"")</f>
        <v>48761</v>
      </c>
      <c r="D177" s="38">
        <f t="shared" si="11"/>
        <v>41822.003449673139</v>
      </c>
      <c r="E177" s="38">
        <f t="shared" si="12"/>
        <v>20541.691003563934</v>
      </c>
      <c r="F177" s="38">
        <f>IF(B177="","",$D$22/Summary!$B$6*H176)</f>
        <v>21280.312446109205</v>
      </c>
      <c r="G177" s="42"/>
      <c r="H177" s="38">
        <f t="shared" si="13"/>
        <v>3171505.1759128165</v>
      </c>
    </row>
    <row r="178" spans="2:8" ht="18" x14ac:dyDescent="0.25">
      <c r="B178" s="36">
        <f t="shared" si="10"/>
        <v>135</v>
      </c>
      <c r="C178" s="37">
        <f>IF(B174:B408&lt;&gt;"",IF(Summary!$B$6=26,IF(B178=1,$D$25,C177+14),IF(Summary!$B$6=52,IF(B178=1,$D$25,C177+7),DATE(YEAR($D$25),MONTH($D$25)+(B178-1)*Summary!$B$7,IF(Summary!$B$6=24,IF(1-MOD(B178,2)=1,DAY($D$25)+14,DAY($D$25)),DAY($D$25))))),"")</f>
        <v>48792</v>
      </c>
      <c r="D178" s="38">
        <f t="shared" si="11"/>
        <v>41822.003449673139</v>
      </c>
      <c r="E178" s="38">
        <f t="shared" si="12"/>
        <v>20678.635610254361</v>
      </c>
      <c r="F178" s="38">
        <f>IF(B178="","",$D$22/Summary!$B$6*H177)</f>
        <v>21143.367839418777</v>
      </c>
      <c r="G178" s="42"/>
      <c r="H178" s="38">
        <f t="shared" si="13"/>
        <v>3150826.5403025621</v>
      </c>
    </row>
    <row r="179" spans="2:8" ht="18" x14ac:dyDescent="0.25">
      <c r="B179" s="36">
        <f t="shared" si="10"/>
        <v>136</v>
      </c>
      <c r="C179" s="37">
        <f>IF(B175:B408&lt;&gt;"",IF(Summary!$B$6=26,IF(B179=1,$D$25,C178+14),IF(Summary!$B$6=52,IF(B179=1,$D$25,C178+7),DATE(YEAR($D$25),MONTH($D$25)+(B179-1)*Summary!$B$7,IF(Summary!$B$6=24,IF(1-MOD(B179,2)=1,DAY($D$25)+14,DAY($D$25)),DAY($D$25))))),"")</f>
        <v>48823</v>
      </c>
      <c r="D179" s="38">
        <f t="shared" si="11"/>
        <v>41822.003449673139</v>
      </c>
      <c r="E179" s="38">
        <f t="shared" si="12"/>
        <v>20816.49318098939</v>
      </c>
      <c r="F179" s="38">
        <f>IF(B179="","",$D$22/Summary!$B$6*H178)</f>
        <v>21005.510268683749</v>
      </c>
      <c r="G179" s="42"/>
      <c r="H179" s="38">
        <f t="shared" si="13"/>
        <v>3130010.0471215728</v>
      </c>
    </row>
    <row r="180" spans="2:8" ht="18" x14ac:dyDescent="0.25">
      <c r="B180" s="36">
        <f t="shared" si="10"/>
        <v>137</v>
      </c>
      <c r="C180" s="37">
        <f>IF(B176:B408&lt;&gt;"",IF(Summary!$B$6=26,IF(B180=1,$D$25,C179+14),IF(Summary!$B$6=52,IF(B180=1,$D$25,C179+7),DATE(YEAR($D$25),MONTH($D$25)+(B180-1)*Summary!$B$7,IF(Summary!$B$6=24,IF(1-MOD(B180,2)=1,DAY($D$25)+14,DAY($D$25)),DAY($D$25))))),"")</f>
        <v>48853</v>
      </c>
      <c r="D180" s="38">
        <f t="shared" si="11"/>
        <v>41822.003449673139</v>
      </c>
      <c r="E180" s="38">
        <f t="shared" si="12"/>
        <v>20955.269802195984</v>
      </c>
      <c r="F180" s="38">
        <f>IF(B180="","",$D$22/Summary!$B$6*H179)</f>
        <v>20866.733647477155</v>
      </c>
      <c r="G180" s="42"/>
      <c r="H180" s="38">
        <f t="shared" si="13"/>
        <v>3109054.7773193768</v>
      </c>
    </row>
    <row r="181" spans="2:8" ht="18" x14ac:dyDescent="0.25">
      <c r="B181" s="36">
        <f t="shared" si="10"/>
        <v>138</v>
      </c>
      <c r="C181" s="37">
        <f>IF(B177:B408&lt;&gt;"",IF(Summary!$B$6=26,IF(B181=1,$D$25,C180+14),IF(Summary!$B$6=52,IF(B181=1,$D$25,C180+7),DATE(YEAR($D$25),MONTH($D$25)+(B181-1)*Summary!$B$7,IF(Summary!$B$6=24,IF(1-MOD(B181,2)=1,DAY($D$25)+14,DAY($D$25)),DAY($D$25))))),"")</f>
        <v>48884</v>
      </c>
      <c r="D181" s="38">
        <f t="shared" si="11"/>
        <v>41822.003449673139</v>
      </c>
      <c r="E181" s="38">
        <f t="shared" si="12"/>
        <v>21094.971600877292</v>
      </c>
      <c r="F181" s="38">
        <f>IF(B181="","",$D$22/Summary!$B$6*H180)</f>
        <v>20727.031848795847</v>
      </c>
      <c r="G181" s="42"/>
      <c r="H181" s="38">
        <f t="shared" si="13"/>
        <v>3087959.8057184997</v>
      </c>
    </row>
    <row r="182" spans="2:8" ht="18" x14ac:dyDescent="0.25">
      <c r="B182" s="36">
        <f t="shared" si="10"/>
        <v>139</v>
      </c>
      <c r="C182" s="37">
        <f>IF(B178:B408&lt;&gt;"",IF(Summary!$B$6=26,IF(B182=1,$D$25,C181+14),IF(Summary!$B$6=52,IF(B182=1,$D$25,C181+7),DATE(YEAR($D$25),MONTH($D$25)+(B182-1)*Summary!$B$7,IF(Summary!$B$6=24,IF(1-MOD(B182,2)=1,DAY($D$25)+14,DAY($D$25)),DAY($D$25))))),"")</f>
        <v>48914</v>
      </c>
      <c r="D182" s="38">
        <f t="shared" si="11"/>
        <v>41822.003449673139</v>
      </c>
      <c r="E182" s="38">
        <f t="shared" si="12"/>
        <v>21235.604744883138</v>
      </c>
      <c r="F182" s="38">
        <f>IF(B182="","",$D$22/Summary!$B$6*H181)</f>
        <v>20586.398704790001</v>
      </c>
      <c r="G182" s="42"/>
      <c r="H182" s="38">
        <f t="shared" si="13"/>
        <v>3066724.2009736164</v>
      </c>
    </row>
    <row r="183" spans="2:8" ht="18" x14ac:dyDescent="0.25">
      <c r="B183" s="36">
        <f t="shared" si="10"/>
        <v>140</v>
      </c>
      <c r="C183" s="37">
        <f>IF(B179:B408&lt;&gt;"",IF(Summary!$B$6=26,IF(B183=1,$D$25,C182+14),IF(Summary!$B$6=52,IF(B183=1,$D$25,C182+7),DATE(YEAR($D$25),MONTH($D$25)+(B183-1)*Summary!$B$7,IF(Summary!$B$6=24,IF(1-MOD(B183,2)=1,DAY($D$25)+14,DAY($D$25)),DAY($D$25))))),"")</f>
        <v>48945</v>
      </c>
      <c r="D183" s="38">
        <f t="shared" si="11"/>
        <v>41822.003449673139</v>
      </c>
      <c r="E183" s="38">
        <f t="shared" si="12"/>
        <v>21377.175443182361</v>
      </c>
      <c r="F183" s="38">
        <f>IF(B183="","",$D$22/Summary!$B$6*H182)</f>
        <v>20444.828006490778</v>
      </c>
      <c r="G183" s="42"/>
      <c r="H183" s="38">
        <f t="shared" si="13"/>
        <v>3045347.0255304342</v>
      </c>
    </row>
    <row r="184" spans="2:8" ht="18" x14ac:dyDescent="0.25">
      <c r="B184" s="36">
        <f t="shared" si="10"/>
        <v>141</v>
      </c>
      <c r="C184" s="37">
        <f>IF(B180:B408&lt;&gt;"",IF(Summary!$B$6=26,IF(B184=1,$D$25,C183+14),IF(Summary!$B$6=52,IF(B184=1,$D$25,C183+7),DATE(YEAR($D$25),MONTH($D$25)+(B184-1)*Summary!$B$7,IF(Summary!$B$6=24,IF(1-MOD(B184,2)=1,DAY($D$25)+14,DAY($D$25)),DAY($D$25))))),"")</f>
        <v>48976</v>
      </c>
      <c r="D184" s="38">
        <f t="shared" si="11"/>
        <v>41822.003449673139</v>
      </c>
      <c r="E184" s="38">
        <f t="shared" si="12"/>
        <v>21519.68994613691</v>
      </c>
      <c r="F184" s="38">
        <f>IF(B184="","",$D$22/Summary!$B$6*H183)</f>
        <v>20302.313503536228</v>
      </c>
      <c r="G184" s="42"/>
      <c r="H184" s="38">
        <f t="shared" si="13"/>
        <v>3023827.3355842973</v>
      </c>
    </row>
    <row r="185" spans="2:8" ht="18" x14ac:dyDescent="0.25">
      <c r="B185" s="36">
        <f t="shared" si="10"/>
        <v>142</v>
      </c>
      <c r="C185" s="37">
        <f>IF(B181:B408&lt;&gt;"",IF(Summary!$B$6=26,IF(B185=1,$D$25,C184+14),IF(Summary!$B$6=52,IF(B185=1,$D$25,C184+7),DATE(YEAR($D$25),MONTH($D$25)+(B185-1)*Summary!$B$7,IF(Summary!$B$6=24,IF(1-MOD(B185,2)=1,DAY($D$25)+14,DAY($D$25)),DAY($D$25))))),"")</f>
        <v>49004</v>
      </c>
      <c r="D185" s="38">
        <f t="shared" si="11"/>
        <v>41822.003449673139</v>
      </c>
      <c r="E185" s="38">
        <f t="shared" si="12"/>
        <v>21663.154545777823</v>
      </c>
      <c r="F185" s="38">
        <f>IF(B185="","",$D$22/Summary!$B$6*H184)</f>
        <v>20158.848903895316</v>
      </c>
      <c r="G185" s="42"/>
      <c r="H185" s="38">
        <f t="shared" si="13"/>
        <v>3002164.1810385194</v>
      </c>
    </row>
    <row r="186" spans="2:8" ht="18" x14ac:dyDescent="0.25">
      <c r="B186" s="36">
        <f t="shared" si="10"/>
        <v>143</v>
      </c>
      <c r="C186" s="37">
        <f>IF(B182:B408&lt;&gt;"",IF(Summary!$B$6=26,IF(B186=1,$D$25,C185+14),IF(Summary!$B$6=52,IF(B186=1,$D$25,C185+7),DATE(YEAR($D$25),MONTH($D$25)+(B186-1)*Summary!$B$7,IF(Summary!$B$6=24,IF(1-MOD(B186,2)=1,DAY($D$25)+14,DAY($D$25)),DAY($D$25))))),"")</f>
        <v>49035</v>
      </c>
      <c r="D186" s="38">
        <f t="shared" si="11"/>
        <v>41822.003449673139</v>
      </c>
      <c r="E186" s="38">
        <f t="shared" si="12"/>
        <v>21807.575576083007</v>
      </c>
      <c r="F186" s="38">
        <f>IF(B186="","",$D$22/Summary!$B$6*H185)</f>
        <v>20014.427873590132</v>
      </c>
      <c r="G186" s="42"/>
      <c r="H186" s="38">
        <f t="shared" si="13"/>
        <v>2980356.6054624366</v>
      </c>
    </row>
    <row r="187" spans="2:8" ht="18" x14ac:dyDescent="0.25">
      <c r="B187" s="36">
        <f t="shared" si="10"/>
        <v>144</v>
      </c>
      <c r="C187" s="37">
        <f>IF(B183:B408&lt;&gt;"",IF(Summary!$B$6=26,IF(B187=1,$D$25,C186+14),IF(Summary!$B$6=52,IF(B187=1,$D$25,C186+7),DATE(YEAR($D$25),MONTH($D$25)+(B187-1)*Summary!$B$7,IF(Summary!$B$6=24,IF(1-MOD(B187,2)=1,DAY($D$25)+14,DAY($D$25)),DAY($D$25))))),"")</f>
        <v>49065</v>
      </c>
      <c r="D187" s="38">
        <f t="shared" si="11"/>
        <v>41822.003449673139</v>
      </c>
      <c r="E187" s="38">
        <f t="shared" si="12"/>
        <v>21952.959413256893</v>
      </c>
      <c r="F187" s="38">
        <f>IF(B187="","",$D$22/Summary!$B$6*H186)</f>
        <v>19869.044036416246</v>
      </c>
      <c r="G187" s="42"/>
      <c r="H187" s="38">
        <f t="shared" si="13"/>
        <v>2958403.6460491796</v>
      </c>
    </row>
    <row r="188" spans="2:8" ht="18" x14ac:dyDescent="0.25">
      <c r="B188" s="36">
        <f t="shared" si="10"/>
        <v>145</v>
      </c>
      <c r="C188" s="37">
        <f>IF(B184:B408&lt;&gt;"",IF(Summary!$B$6=26,IF(B188=1,$D$25,C187+14),IF(Summary!$B$6=52,IF(B188=1,$D$25,C187+7),DATE(YEAR($D$25),MONTH($D$25)+(B188-1)*Summary!$B$7,IF(Summary!$B$6=24,IF(1-MOD(B188,2)=1,DAY($D$25)+14,DAY($D$25)),DAY($D$25))))),"")</f>
        <v>49096</v>
      </c>
      <c r="D188" s="38">
        <f t="shared" si="11"/>
        <v>41822.003449673139</v>
      </c>
      <c r="E188" s="38">
        <f t="shared" si="12"/>
        <v>22099.312476011939</v>
      </c>
      <c r="F188" s="38">
        <f>IF(B188="","",$D$22/Summary!$B$6*H187)</f>
        <v>19722.6909736612</v>
      </c>
      <c r="G188" s="42"/>
      <c r="H188" s="38">
        <f t="shared" si="13"/>
        <v>2936304.3335731677</v>
      </c>
    </row>
    <row r="189" spans="2:8" ht="18" x14ac:dyDescent="0.25">
      <c r="B189" s="36">
        <f t="shared" si="10"/>
        <v>146</v>
      </c>
      <c r="C189" s="37">
        <f>IF(B185:B408&lt;&gt;"",IF(Summary!$B$6=26,IF(B189=1,$D$25,C188+14),IF(Summary!$B$6=52,IF(B189=1,$D$25,C188+7),DATE(YEAR($D$25),MONTH($D$25)+(B189-1)*Summary!$B$7,IF(Summary!$B$6=24,IF(1-MOD(B189,2)=1,DAY($D$25)+14,DAY($D$25)),DAY($D$25))))),"")</f>
        <v>49126</v>
      </c>
      <c r="D189" s="38">
        <f t="shared" si="11"/>
        <v>41822.003449673139</v>
      </c>
      <c r="E189" s="38">
        <f t="shared" si="12"/>
        <v>22246.641225852021</v>
      </c>
      <c r="F189" s="38">
        <f>IF(B189="","",$D$22/Summary!$B$6*H188)</f>
        <v>19575.362223821117</v>
      </c>
      <c r="G189" s="42"/>
      <c r="H189" s="38">
        <f t="shared" si="13"/>
        <v>2914057.6923473156</v>
      </c>
    </row>
    <row r="190" spans="2:8" ht="18" x14ac:dyDescent="0.25">
      <c r="B190" s="36">
        <f t="shared" si="10"/>
        <v>147</v>
      </c>
      <c r="C190" s="37">
        <f>IF(B186:B408&lt;&gt;"",IF(Summary!$B$6=26,IF(B190=1,$D$25,C189+14),IF(Summary!$B$6=52,IF(B190=1,$D$25,C189+7),DATE(YEAR($D$25),MONTH($D$25)+(B190-1)*Summary!$B$7,IF(Summary!$B$6=24,IF(1-MOD(B190,2)=1,DAY($D$25)+14,DAY($D$25)),DAY($D$25))))),"")</f>
        <v>49157</v>
      </c>
      <c r="D190" s="38">
        <f t="shared" si="11"/>
        <v>41822.003449673139</v>
      </c>
      <c r="E190" s="38">
        <f t="shared" si="12"/>
        <v>22394.9521673577</v>
      </c>
      <c r="F190" s="38">
        <f>IF(B190="","",$D$22/Summary!$B$6*H189)</f>
        <v>19427.051282315439</v>
      </c>
      <c r="G190" s="42"/>
      <c r="H190" s="38">
        <f t="shared" si="13"/>
        <v>2891662.7401799578</v>
      </c>
    </row>
    <row r="191" spans="2:8" ht="18" x14ac:dyDescent="0.25">
      <c r="B191" s="36">
        <f t="shared" si="10"/>
        <v>148</v>
      </c>
      <c r="C191" s="37">
        <f>IF(B187:B408&lt;&gt;"",IF(Summary!$B$6=26,IF(B191=1,$D$25,C190+14),IF(Summary!$B$6=52,IF(B191=1,$D$25,C190+7),DATE(YEAR($D$25),MONTH($D$25)+(B191-1)*Summary!$B$7,IF(Summary!$B$6=24,IF(1-MOD(B191,2)=1,DAY($D$25)+14,DAY($D$25)),DAY($D$25))))),"")</f>
        <v>49188</v>
      </c>
      <c r="D191" s="38">
        <f t="shared" si="11"/>
        <v>41822.003449673139</v>
      </c>
      <c r="E191" s="38">
        <f t="shared" si="12"/>
        <v>22544.251848473417</v>
      </c>
      <c r="F191" s="38">
        <f>IF(B191="","",$D$22/Summary!$B$6*H190)</f>
        <v>19277.751601199721</v>
      </c>
      <c r="G191" s="42"/>
      <c r="H191" s="38">
        <f t="shared" si="13"/>
        <v>2869118.4883314846</v>
      </c>
    </row>
    <row r="192" spans="2:8" ht="18" x14ac:dyDescent="0.25">
      <c r="B192" s="36">
        <f t="shared" si="10"/>
        <v>149</v>
      </c>
      <c r="C192" s="37">
        <f>IF(B188:B408&lt;&gt;"",IF(Summary!$B$6=26,IF(B192=1,$D$25,C191+14),IF(Summary!$B$6=52,IF(B192=1,$D$25,C191+7),DATE(YEAR($D$25),MONTH($D$25)+(B192-1)*Summary!$B$7,IF(Summary!$B$6=24,IF(1-MOD(B192,2)=1,DAY($D$25)+14,DAY($D$25)),DAY($D$25))))),"")</f>
        <v>49218</v>
      </c>
      <c r="D192" s="38">
        <f t="shared" si="11"/>
        <v>41822.003449673139</v>
      </c>
      <c r="E192" s="38">
        <f t="shared" si="12"/>
        <v>22694.546860796574</v>
      </c>
      <c r="F192" s="38">
        <f>IF(B192="","",$D$22/Summary!$B$6*H191)</f>
        <v>19127.456588876565</v>
      </c>
      <c r="G192" s="42"/>
      <c r="H192" s="38">
        <f t="shared" si="13"/>
        <v>2846423.9414706882</v>
      </c>
    </row>
    <row r="193" spans="2:8" ht="18" x14ac:dyDescent="0.25">
      <c r="B193" s="36">
        <f t="shared" si="10"/>
        <v>150</v>
      </c>
      <c r="C193" s="37">
        <f>IF(B189:B408&lt;&gt;"",IF(Summary!$B$6=26,IF(B193=1,$D$25,C192+14),IF(Summary!$B$6=52,IF(B193=1,$D$25,C192+7),DATE(YEAR($D$25),MONTH($D$25)+(B193-1)*Summary!$B$7,IF(Summary!$B$6=24,IF(1-MOD(B193,2)=1,DAY($D$25)+14,DAY($D$25)),DAY($D$25))))),"")</f>
        <v>49249</v>
      </c>
      <c r="D193" s="38">
        <f t="shared" si="11"/>
        <v>41822.003449673139</v>
      </c>
      <c r="E193" s="38">
        <f t="shared" si="12"/>
        <v>22845.84383986855</v>
      </c>
      <c r="F193" s="38">
        <f>IF(B193="","",$D$22/Summary!$B$6*H192)</f>
        <v>18976.159609804588</v>
      </c>
      <c r="G193" s="42"/>
      <c r="H193" s="38">
        <f t="shared" si="13"/>
        <v>2823578.0976308198</v>
      </c>
    </row>
    <row r="194" spans="2:8" ht="18" x14ac:dyDescent="0.25">
      <c r="B194" s="36">
        <f t="shared" si="10"/>
        <v>151</v>
      </c>
      <c r="C194" s="37">
        <f>IF(B190:B408&lt;&gt;"",IF(Summary!$B$6=26,IF(B194=1,$D$25,C193+14),IF(Summary!$B$6=52,IF(B194=1,$D$25,C193+7),DATE(YEAR($D$25),MONTH($D$25)+(B194-1)*Summary!$B$7,IF(Summary!$B$6=24,IF(1-MOD(B194,2)=1,DAY($D$25)+14,DAY($D$25)),DAY($D$25))))),"")</f>
        <v>49279</v>
      </c>
      <c r="D194" s="38">
        <f t="shared" si="11"/>
        <v>41822.003449673139</v>
      </c>
      <c r="E194" s="38">
        <f t="shared" si="12"/>
        <v>22998.149465467672</v>
      </c>
      <c r="F194" s="38">
        <f>IF(B194="","",$D$22/Summary!$B$6*H193)</f>
        <v>18823.853984205467</v>
      </c>
      <c r="G194" s="42"/>
      <c r="H194" s="38">
        <f t="shared" si="13"/>
        <v>2800579.948165352</v>
      </c>
    </row>
    <row r="195" spans="2:8" ht="18" x14ac:dyDescent="0.25">
      <c r="B195" s="36">
        <f t="shared" si="10"/>
        <v>152</v>
      </c>
      <c r="C195" s="37">
        <f>IF(B191:B408&lt;&gt;"",IF(Summary!$B$6=26,IF(B195=1,$D$25,C194+14),IF(Summary!$B$6=52,IF(B195=1,$D$25,C194+7),DATE(YEAR($D$25),MONTH($D$25)+(B195-1)*Summary!$B$7,IF(Summary!$B$6=24,IF(1-MOD(B195,2)=1,DAY($D$25)+14,DAY($D$25)),DAY($D$25))))),"")</f>
        <v>49310</v>
      </c>
      <c r="D195" s="38">
        <f t="shared" si="11"/>
        <v>41822.003449673139</v>
      </c>
      <c r="E195" s="38">
        <f t="shared" si="12"/>
        <v>23151.470461904126</v>
      </c>
      <c r="F195" s="38">
        <f>IF(B195="","",$D$22/Summary!$B$6*H194)</f>
        <v>18670.532987769013</v>
      </c>
      <c r="G195" s="42"/>
      <c r="H195" s="38">
        <f t="shared" si="13"/>
        <v>2777428.4777034479</v>
      </c>
    </row>
    <row r="196" spans="2:8" ht="18" x14ac:dyDescent="0.25">
      <c r="B196" s="36">
        <f t="shared" si="10"/>
        <v>153</v>
      </c>
      <c r="C196" s="37">
        <f>IF(B192:B408&lt;&gt;"",IF(Summary!$B$6=26,IF(B196=1,$D$25,C195+14),IF(Summary!$B$6=52,IF(B196=1,$D$25,C195+7),DATE(YEAR($D$25),MONTH($D$25)+(B196-1)*Summary!$B$7,IF(Summary!$B$6=24,IF(1-MOD(B196,2)=1,DAY($D$25)+14,DAY($D$25)),DAY($D$25))))),"")</f>
        <v>49341</v>
      </c>
      <c r="D196" s="38">
        <f t="shared" si="11"/>
        <v>41822.003449673139</v>
      </c>
      <c r="E196" s="38">
        <f t="shared" si="12"/>
        <v>23305.813598316818</v>
      </c>
      <c r="F196" s="38">
        <f>IF(B196="","",$D$22/Summary!$B$6*H195)</f>
        <v>18516.189851356321</v>
      </c>
      <c r="G196" s="42"/>
      <c r="H196" s="38">
        <f t="shared" si="13"/>
        <v>2754122.6641051313</v>
      </c>
    </row>
    <row r="197" spans="2:8" ht="18" x14ac:dyDescent="0.25">
      <c r="B197" s="36">
        <f t="shared" si="10"/>
        <v>154</v>
      </c>
      <c r="C197" s="37">
        <f>IF(B193:B408&lt;&gt;"",IF(Summary!$B$6=26,IF(B197=1,$D$25,C196+14),IF(Summary!$B$6=52,IF(B197=1,$D$25,C196+7),DATE(YEAR($D$25),MONTH($D$25)+(B197-1)*Summary!$B$7,IF(Summary!$B$6=24,IF(1-MOD(B197,2)=1,DAY($D$25)+14,DAY($D$25)),DAY($D$25))))),"")</f>
        <v>49369</v>
      </c>
      <c r="D197" s="38">
        <f t="shared" si="11"/>
        <v>41822.003449673139</v>
      </c>
      <c r="E197" s="38">
        <f t="shared" si="12"/>
        <v>23461.185688972262</v>
      </c>
      <c r="F197" s="38">
        <f>IF(B197="","",$D$22/Summary!$B$6*H196)</f>
        <v>18360.817760700877</v>
      </c>
      <c r="G197" s="42"/>
      <c r="H197" s="38">
        <f t="shared" si="13"/>
        <v>2730661.4784161588</v>
      </c>
    </row>
    <row r="198" spans="2:8" ht="18" x14ac:dyDescent="0.25">
      <c r="B198" s="36">
        <f t="shared" si="10"/>
        <v>155</v>
      </c>
      <c r="C198" s="37">
        <f>IF(B194:B408&lt;&gt;"",IF(Summary!$B$6=26,IF(B198=1,$D$25,C197+14),IF(Summary!$B$6=52,IF(B198=1,$D$25,C197+7),DATE(YEAR($D$25),MONTH($D$25)+(B198-1)*Summary!$B$7,IF(Summary!$B$6=24,IF(1-MOD(B198,2)=1,DAY($D$25)+14,DAY($D$25)),DAY($D$25))))),"")</f>
        <v>49400</v>
      </c>
      <c r="D198" s="38">
        <f t="shared" si="11"/>
        <v>41822.003449673139</v>
      </c>
      <c r="E198" s="38">
        <f t="shared" si="12"/>
        <v>23617.593593565412</v>
      </c>
      <c r="F198" s="38">
        <f>IF(B198="","",$D$22/Summary!$B$6*H197)</f>
        <v>18204.409856107726</v>
      </c>
      <c r="G198" s="42"/>
      <c r="H198" s="38">
        <f t="shared" si="13"/>
        <v>2707043.8848225935</v>
      </c>
    </row>
    <row r="199" spans="2:8" ht="18" x14ac:dyDescent="0.25">
      <c r="B199" s="36">
        <f t="shared" si="10"/>
        <v>156</v>
      </c>
      <c r="C199" s="37">
        <f>IF(B195:B408&lt;&gt;"",IF(Summary!$B$6=26,IF(B199=1,$D$25,C198+14),IF(Summary!$B$6=52,IF(B199=1,$D$25,C198+7),DATE(YEAR($D$25),MONTH($D$25)+(B199-1)*Summary!$B$7,IF(Summary!$B$6=24,IF(1-MOD(B199,2)=1,DAY($D$25)+14,DAY($D$25)),DAY($D$25))))),"")</f>
        <v>49430</v>
      </c>
      <c r="D199" s="38">
        <f t="shared" si="11"/>
        <v>41822.003449673139</v>
      </c>
      <c r="E199" s="38">
        <f t="shared" si="12"/>
        <v>23775.044217522514</v>
      </c>
      <c r="F199" s="38">
        <f>IF(B199="","",$D$22/Summary!$B$6*H198)</f>
        <v>18046.959232150624</v>
      </c>
      <c r="G199" s="42"/>
      <c r="H199" s="38">
        <f t="shared" si="13"/>
        <v>2683268.8406050708</v>
      </c>
    </row>
    <row r="200" spans="2:8" ht="18" x14ac:dyDescent="0.25">
      <c r="B200" s="36">
        <f t="shared" si="10"/>
        <v>157</v>
      </c>
      <c r="C200" s="37">
        <f>IF(B196:B408&lt;&gt;"",IF(Summary!$B$6=26,IF(B200=1,$D$25,C199+14),IF(Summary!$B$6=52,IF(B200=1,$D$25,C199+7),DATE(YEAR($D$25),MONTH($D$25)+(B200-1)*Summary!$B$7,IF(Summary!$B$6=24,IF(1-MOD(B200,2)=1,DAY($D$25)+14,DAY($D$25)),DAY($D$25))))),"")</f>
        <v>49461</v>
      </c>
      <c r="D200" s="38">
        <f t="shared" si="11"/>
        <v>41822.003449673139</v>
      </c>
      <c r="E200" s="38">
        <f t="shared" si="12"/>
        <v>23933.544512305998</v>
      </c>
      <c r="F200" s="38">
        <f>IF(B200="","",$D$22/Summary!$B$6*H199)</f>
        <v>17888.458937367141</v>
      </c>
      <c r="G200" s="42"/>
      <c r="H200" s="38">
        <f t="shared" si="13"/>
        <v>2659335.2960927649</v>
      </c>
    </row>
    <row r="201" spans="2:8" ht="18" x14ac:dyDescent="0.25">
      <c r="B201" s="36">
        <f t="shared" si="10"/>
        <v>158</v>
      </c>
      <c r="C201" s="37">
        <f>IF(B197:B408&lt;&gt;"",IF(Summary!$B$6=26,IF(B201=1,$D$25,C200+14),IF(Summary!$B$6=52,IF(B201=1,$D$25,C200+7),DATE(YEAR($D$25),MONTH($D$25)+(B201-1)*Summary!$B$7,IF(Summary!$B$6=24,IF(1-MOD(B201,2)=1,DAY($D$25)+14,DAY($D$25)),DAY($D$25))))),"")</f>
        <v>49491</v>
      </c>
      <c r="D201" s="38">
        <f t="shared" si="11"/>
        <v>41822.003449673139</v>
      </c>
      <c r="E201" s="38">
        <f t="shared" si="12"/>
        <v>24093.101475721371</v>
      </c>
      <c r="F201" s="38">
        <f>IF(B201="","",$D$22/Summary!$B$6*H200)</f>
        <v>17728.901973951768</v>
      </c>
      <c r="G201" s="42"/>
      <c r="H201" s="38">
        <f t="shared" si="13"/>
        <v>2635242.1946170437</v>
      </c>
    </row>
    <row r="202" spans="2:8" ht="18" x14ac:dyDescent="0.25">
      <c r="B202" s="36">
        <f t="shared" si="10"/>
        <v>159</v>
      </c>
      <c r="C202" s="37">
        <f>IF(B198:B408&lt;&gt;"",IF(Summary!$B$6=26,IF(B202=1,$D$25,C201+14),IF(Summary!$B$6=52,IF(B202=1,$D$25,C201+7),DATE(YEAR($D$25),MONTH($D$25)+(B202-1)*Summary!$B$7,IF(Summary!$B$6=24,IF(1-MOD(B202,2)=1,DAY($D$25)+14,DAY($D$25)),DAY($D$25))))),"")</f>
        <v>49522</v>
      </c>
      <c r="D202" s="38">
        <f t="shared" si="11"/>
        <v>41822.003449673139</v>
      </c>
      <c r="E202" s="38">
        <f t="shared" si="12"/>
        <v>24253.722152226179</v>
      </c>
      <c r="F202" s="38">
        <f>IF(B202="","",$D$22/Summary!$B$6*H201)</f>
        <v>17568.28129744696</v>
      </c>
      <c r="G202" s="42"/>
      <c r="H202" s="38">
        <f t="shared" si="13"/>
        <v>2610988.4724648176</v>
      </c>
    </row>
    <row r="203" spans="2:8" ht="18" x14ac:dyDescent="0.25">
      <c r="B203" s="36">
        <f t="shared" si="10"/>
        <v>160</v>
      </c>
      <c r="C203" s="37">
        <f>IF(B199:B408&lt;&gt;"",IF(Summary!$B$6=26,IF(B203=1,$D$25,C202+14),IF(Summary!$B$6=52,IF(B203=1,$D$25,C202+7),DATE(YEAR($D$25),MONTH($D$25)+(B203-1)*Summary!$B$7,IF(Summary!$B$6=24,IF(1-MOD(B203,2)=1,DAY($D$25)+14,DAY($D$25)),DAY($D$25))))),"")</f>
        <v>49553</v>
      </c>
      <c r="D203" s="38">
        <f t="shared" si="11"/>
        <v>41822.003449673139</v>
      </c>
      <c r="E203" s="38">
        <f t="shared" si="12"/>
        <v>24415.41363324102</v>
      </c>
      <c r="F203" s="38">
        <f>IF(B203="","",$D$22/Summary!$B$6*H202)</f>
        <v>17406.589816432119</v>
      </c>
      <c r="G203" s="42"/>
      <c r="H203" s="38">
        <f t="shared" si="13"/>
        <v>2586573.0588315767</v>
      </c>
    </row>
    <row r="204" spans="2:8" ht="18" x14ac:dyDescent="0.25">
      <c r="B204" s="36">
        <f t="shared" si="10"/>
        <v>161</v>
      </c>
      <c r="C204" s="37">
        <f>IF(B200:B408&lt;&gt;"",IF(Summary!$B$6=26,IF(B204=1,$D$25,C203+14),IF(Summary!$B$6=52,IF(B204=1,$D$25,C203+7),DATE(YEAR($D$25),MONTH($D$25)+(B204-1)*Summary!$B$7,IF(Summary!$B$6=24,IF(1-MOD(B204,2)=1,DAY($D$25)+14,DAY($D$25)),DAY($D$25))))),"")</f>
        <v>49583</v>
      </c>
      <c r="D204" s="38">
        <f t="shared" si="11"/>
        <v>41822.003449673139</v>
      </c>
      <c r="E204" s="38">
        <f t="shared" si="12"/>
        <v>24578.183057462626</v>
      </c>
      <c r="F204" s="38">
        <f>IF(B204="","",$D$22/Summary!$B$6*H203)</f>
        <v>17243.820392210513</v>
      </c>
      <c r="G204" s="42"/>
      <c r="H204" s="38">
        <f t="shared" si="13"/>
        <v>2561994.8757741139</v>
      </c>
    </row>
    <row r="205" spans="2:8" ht="18" x14ac:dyDescent="0.25">
      <c r="B205" s="36">
        <f t="shared" si="10"/>
        <v>162</v>
      </c>
      <c r="C205" s="37">
        <f>IF(B201:B408&lt;&gt;"",IF(Summary!$B$6=26,IF(B205=1,$D$25,C204+14),IF(Summary!$B$6=52,IF(B205=1,$D$25,C204+7),DATE(YEAR($D$25),MONTH($D$25)+(B205-1)*Summary!$B$7,IF(Summary!$B$6=24,IF(1-MOD(B205,2)=1,DAY($D$25)+14,DAY($D$25)),DAY($D$25))))),"")</f>
        <v>49614</v>
      </c>
      <c r="D205" s="38">
        <f t="shared" si="11"/>
        <v>41822.003449673139</v>
      </c>
      <c r="E205" s="38">
        <f t="shared" si="12"/>
        <v>24742.037611179047</v>
      </c>
      <c r="F205" s="38">
        <f>IF(B205="","",$D$22/Summary!$B$6*H204)</f>
        <v>17079.965838494092</v>
      </c>
      <c r="G205" s="42"/>
      <c r="H205" s="38">
        <f t="shared" si="13"/>
        <v>2537252.8381629349</v>
      </c>
    </row>
    <row r="206" spans="2:8" ht="18" x14ac:dyDescent="0.25">
      <c r="B206" s="36">
        <f t="shared" si="10"/>
        <v>163</v>
      </c>
      <c r="C206" s="37">
        <f>IF(B202:B408&lt;&gt;"",IF(Summary!$B$6=26,IF(B206=1,$D$25,C205+14),IF(Summary!$B$6=52,IF(B206=1,$D$25,C205+7),DATE(YEAR($D$25),MONTH($D$25)+(B206-1)*Summary!$B$7,IF(Summary!$B$6=24,IF(1-MOD(B206,2)=1,DAY($D$25)+14,DAY($D$25)),DAY($D$25))))),"")</f>
        <v>49644</v>
      </c>
      <c r="D206" s="38">
        <f t="shared" si="11"/>
        <v>41822.003449673139</v>
      </c>
      <c r="E206" s="38">
        <f t="shared" si="12"/>
        <v>24906.984528586905</v>
      </c>
      <c r="F206" s="38">
        <f>IF(B206="","",$D$22/Summary!$B$6*H205)</f>
        <v>16915.018921086234</v>
      </c>
      <c r="G206" s="42"/>
      <c r="H206" s="38">
        <f t="shared" si="13"/>
        <v>2512345.8536343481</v>
      </c>
    </row>
    <row r="207" spans="2:8" ht="18" x14ac:dyDescent="0.25">
      <c r="B207" s="36">
        <f t="shared" si="10"/>
        <v>164</v>
      </c>
      <c r="C207" s="37">
        <f>IF(B203:B408&lt;&gt;"",IF(Summary!$B$6=26,IF(B207=1,$D$25,C206+14),IF(Summary!$B$6=52,IF(B207=1,$D$25,C206+7),DATE(YEAR($D$25),MONTH($D$25)+(B207-1)*Summary!$B$7,IF(Summary!$B$6=24,IF(1-MOD(B207,2)=1,DAY($D$25)+14,DAY($D$25)),DAY($D$25))))),"")</f>
        <v>49675</v>
      </c>
      <c r="D207" s="38">
        <f t="shared" si="11"/>
        <v>41822.003449673139</v>
      </c>
      <c r="E207" s="38">
        <f t="shared" si="12"/>
        <v>25073.031092110818</v>
      </c>
      <c r="F207" s="38">
        <f>IF(B207="","",$D$22/Summary!$B$6*H206)</f>
        <v>16748.972357562321</v>
      </c>
      <c r="G207" s="42"/>
      <c r="H207" s="38">
        <f t="shared" si="13"/>
        <v>2487272.8225422371</v>
      </c>
    </row>
    <row r="208" spans="2:8" ht="18" x14ac:dyDescent="0.25">
      <c r="B208" s="36">
        <f t="shared" si="10"/>
        <v>165</v>
      </c>
      <c r="C208" s="37">
        <f>IF(B204:B408&lt;&gt;"",IF(Summary!$B$6=26,IF(B208=1,$D$25,C207+14),IF(Summary!$B$6=52,IF(B208=1,$D$25,C207+7),DATE(YEAR($D$25),MONTH($D$25)+(B208-1)*Summary!$B$7,IF(Summary!$B$6=24,IF(1-MOD(B208,2)=1,DAY($D$25)+14,DAY($D$25)),DAY($D$25))))),"")</f>
        <v>49706</v>
      </c>
      <c r="D208" s="38">
        <f t="shared" si="11"/>
        <v>41822.003449673139</v>
      </c>
      <c r="E208" s="38">
        <f t="shared" si="12"/>
        <v>25240.18463272489</v>
      </c>
      <c r="F208" s="38">
        <f>IF(B208="","",$D$22/Summary!$B$6*H207)</f>
        <v>16581.818816948249</v>
      </c>
      <c r="G208" s="42"/>
      <c r="H208" s="38">
        <f t="shared" si="13"/>
        <v>2462032.637909512</v>
      </c>
    </row>
    <row r="209" spans="2:8" ht="18" x14ac:dyDescent="0.25">
      <c r="B209" s="36">
        <f t="shared" si="10"/>
        <v>166</v>
      </c>
      <c r="C209" s="37">
        <f>IF(B205:B408&lt;&gt;"",IF(Summary!$B$6=26,IF(B209=1,$D$25,C208+14),IF(Summary!$B$6=52,IF(B209=1,$D$25,C208+7),DATE(YEAR($D$25),MONTH($D$25)+(B209-1)*Summary!$B$7,IF(Summary!$B$6=24,IF(1-MOD(B209,2)=1,DAY($D$25)+14,DAY($D$25)),DAY($D$25))))),"")</f>
        <v>49735</v>
      </c>
      <c r="D209" s="38">
        <f t="shared" si="11"/>
        <v>41822.003449673139</v>
      </c>
      <c r="E209" s="38">
        <f t="shared" si="12"/>
        <v>25408.45253027639</v>
      </c>
      <c r="F209" s="38">
        <f>IF(B209="","",$D$22/Summary!$B$6*H208)</f>
        <v>16413.550919396748</v>
      </c>
      <c r="G209" s="42"/>
      <c r="H209" s="38">
        <f t="shared" si="13"/>
        <v>2436624.1853792355</v>
      </c>
    </row>
    <row r="210" spans="2:8" ht="18" x14ac:dyDescent="0.25">
      <c r="B210" s="36">
        <f t="shared" si="10"/>
        <v>167</v>
      </c>
      <c r="C210" s="37">
        <f>IF(B206:B408&lt;&gt;"",IF(Summary!$B$6=26,IF(B210=1,$D$25,C209+14),IF(Summary!$B$6=52,IF(B210=1,$D$25,C209+7),DATE(YEAR($D$25),MONTH($D$25)+(B210-1)*Summary!$B$7,IF(Summary!$B$6=24,IF(1-MOD(B210,2)=1,DAY($D$25)+14,DAY($D$25)),DAY($D$25))))),"")</f>
        <v>49766</v>
      </c>
      <c r="D210" s="38">
        <f t="shared" si="11"/>
        <v>41822.003449673139</v>
      </c>
      <c r="E210" s="38">
        <f t="shared" si="12"/>
        <v>25577.842213811567</v>
      </c>
      <c r="F210" s="38">
        <f>IF(B210="","",$D$22/Summary!$B$6*H209)</f>
        <v>16244.161235861571</v>
      </c>
      <c r="G210" s="42"/>
      <c r="H210" s="38">
        <f t="shared" si="13"/>
        <v>2411046.3431654242</v>
      </c>
    </row>
    <row r="211" spans="2:8" ht="18" x14ac:dyDescent="0.25">
      <c r="B211" s="36">
        <f t="shared" si="10"/>
        <v>168</v>
      </c>
      <c r="C211" s="37">
        <f>IF(B207:B408&lt;&gt;"",IF(Summary!$B$6=26,IF(B211=1,$D$25,C210+14),IF(Summary!$B$6=52,IF(B211=1,$D$25,C210+7),DATE(YEAR($D$25),MONTH($D$25)+(B211-1)*Summary!$B$7,IF(Summary!$B$6=24,IF(1-MOD(B211,2)=1,DAY($D$25)+14,DAY($D$25)),DAY($D$25))))),"")</f>
        <v>49796</v>
      </c>
      <c r="D211" s="38">
        <f t="shared" si="11"/>
        <v>41822.003449673139</v>
      </c>
      <c r="E211" s="38">
        <f t="shared" si="12"/>
        <v>25748.361161903646</v>
      </c>
      <c r="F211" s="38">
        <f>IF(B211="","",$D$22/Summary!$B$6*H210)</f>
        <v>16073.642287769495</v>
      </c>
      <c r="G211" s="42"/>
      <c r="H211" s="38">
        <f t="shared" si="13"/>
        <v>2385297.9820035207</v>
      </c>
    </row>
    <row r="212" spans="2:8" ht="18" x14ac:dyDescent="0.25">
      <c r="B212" s="36">
        <f t="shared" si="10"/>
        <v>169</v>
      </c>
      <c r="C212" s="37">
        <f>IF(B208:B408&lt;&gt;"",IF(Summary!$B$6=26,IF(B212=1,$D$25,C211+14),IF(Summary!$B$6=52,IF(B212=1,$D$25,C211+7),DATE(YEAR($D$25),MONTH($D$25)+(B212-1)*Summary!$B$7,IF(Summary!$B$6=24,IF(1-MOD(B212,2)=1,DAY($D$25)+14,DAY($D$25)),DAY($D$25))))),"")</f>
        <v>49827</v>
      </c>
      <c r="D212" s="38">
        <f t="shared" si="11"/>
        <v>41822.003449673139</v>
      </c>
      <c r="E212" s="38">
        <f t="shared" si="12"/>
        <v>25920.016902982999</v>
      </c>
      <c r="F212" s="38">
        <f>IF(B212="","",$D$22/Summary!$B$6*H211)</f>
        <v>15901.986546690139</v>
      </c>
      <c r="G212" s="42"/>
      <c r="H212" s="38">
        <f t="shared" si="13"/>
        <v>2359377.9651005375</v>
      </c>
    </row>
    <row r="213" spans="2:8" ht="18" x14ac:dyDescent="0.25">
      <c r="B213" s="36">
        <f t="shared" si="10"/>
        <v>170</v>
      </c>
      <c r="C213" s="37">
        <f>IF(B209:B408&lt;&gt;"",IF(Summary!$B$6=26,IF(B213=1,$D$25,C212+14),IF(Summary!$B$6=52,IF(B213=1,$D$25,C212+7),DATE(YEAR($D$25),MONTH($D$25)+(B213-1)*Summary!$B$7,IF(Summary!$B$6=24,IF(1-MOD(B213,2)=1,DAY($D$25)+14,DAY($D$25)),DAY($D$25))))),"")</f>
        <v>49857</v>
      </c>
      <c r="D213" s="38">
        <f t="shared" si="11"/>
        <v>41822.003449673139</v>
      </c>
      <c r="E213" s="38">
        <f t="shared" si="12"/>
        <v>26092.817015669556</v>
      </c>
      <c r="F213" s="38">
        <f>IF(B213="","",$D$22/Summary!$B$6*H212)</f>
        <v>15729.186434003585</v>
      </c>
      <c r="G213" s="42"/>
      <c r="H213" s="38">
        <f t="shared" si="13"/>
        <v>2333285.1480848677</v>
      </c>
    </row>
    <row r="214" spans="2:8" ht="18" x14ac:dyDescent="0.25">
      <c r="B214" s="36">
        <f t="shared" si="10"/>
        <v>171</v>
      </c>
      <c r="C214" s="37">
        <f>IF(B210:B408&lt;&gt;"",IF(Summary!$B$6=26,IF(B214=1,$D$25,C213+14),IF(Summary!$B$6=52,IF(B214=1,$D$25,C213+7),DATE(YEAR($D$25),MONTH($D$25)+(B214-1)*Summary!$B$7,IF(Summary!$B$6=24,IF(1-MOD(B214,2)=1,DAY($D$25)+14,DAY($D$25)),DAY($D$25))))),"")</f>
        <v>49888</v>
      </c>
      <c r="D214" s="38">
        <f t="shared" si="11"/>
        <v>41822.003449673139</v>
      </c>
      <c r="E214" s="38">
        <f t="shared" si="12"/>
        <v>26266.769129107353</v>
      </c>
      <c r="F214" s="38">
        <f>IF(B214="","",$D$22/Summary!$B$6*H213)</f>
        <v>15555.234320565785</v>
      </c>
      <c r="G214" s="42"/>
      <c r="H214" s="38">
        <f t="shared" si="13"/>
        <v>2307018.3789557605</v>
      </c>
    </row>
    <row r="215" spans="2:8" ht="18" x14ac:dyDescent="0.25">
      <c r="B215" s="36">
        <f t="shared" si="10"/>
        <v>172</v>
      </c>
      <c r="C215" s="37">
        <f>IF(B211:B408&lt;&gt;"",IF(Summary!$B$6=26,IF(B215=1,$D$25,C214+14),IF(Summary!$B$6=52,IF(B215=1,$D$25,C214+7),DATE(YEAR($D$25),MONTH($D$25)+(B215-1)*Summary!$B$7,IF(Summary!$B$6=24,IF(1-MOD(B215,2)=1,DAY($D$25)+14,DAY($D$25)),DAY($D$25))))),"")</f>
        <v>49919</v>
      </c>
      <c r="D215" s="38">
        <f t="shared" si="11"/>
        <v>41822.003449673139</v>
      </c>
      <c r="E215" s="38">
        <f t="shared" si="12"/>
        <v>26441.880923301404</v>
      </c>
      <c r="F215" s="38">
        <f>IF(B215="","",$D$22/Summary!$B$6*H214)</f>
        <v>15380.122526371737</v>
      </c>
      <c r="G215" s="42"/>
      <c r="H215" s="38">
        <f t="shared" si="13"/>
        <v>2280576.4980324591</v>
      </c>
    </row>
    <row r="216" spans="2:8" ht="18" x14ac:dyDescent="0.25">
      <c r="B216" s="36">
        <f t="shared" si="10"/>
        <v>173</v>
      </c>
      <c r="C216" s="37">
        <f>IF(B212:B408&lt;&gt;"",IF(Summary!$B$6=26,IF(B216=1,$D$25,C215+14),IF(Summary!$B$6=52,IF(B216=1,$D$25,C215+7),DATE(YEAR($D$25),MONTH($D$25)+(B216-1)*Summary!$B$7,IF(Summary!$B$6=24,IF(1-MOD(B216,2)=1,DAY($D$25)+14,DAY($D$25)),DAY($D$25))))),"")</f>
        <v>49949</v>
      </c>
      <c r="D216" s="38">
        <f t="shared" si="11"/>
        <v>41822.003449673139</v>
      </c>
      <c r="E216" s="38">
        <f t="shared" si="12"/>
        <v>26618.160129456744</v>
      </c>
      <c r="F216" s="38">
        <f>IF(B216="","",$D$22/Summary!$B$6*H215)</f>
        <v>15203.843320216394</v>
      </c>
      <c r="G216" s="42"/>
      <c r="H216" s="38">
        <f t="shared" si="13"/>
        <v>2253958.3379030023</v>
      </c>
    </row>
    <row r="217" spans="2:8" ht="18" x14ac:dyDescent="0.25">
      <c r="B217" s="36">
        <f t="shared" si="10"/>
        <v>174</v>
      </c>
      <c r="C217" s="37">
        <f>IF(B213:B408&lt;&gt;"",IF(Summary!$B$6=26,IF(B217=1,$D$25,C216+14),IF(Summary!$B$6=52,IF(B217=1,$D$25,C216+7),DATE(YEAR($D$25),MONTH($D$25)+(B217-1)*Summary!$B$7,IF(Summary!$B$6=24,IF(1-MOD(B217,2)=1,DAY($D$25)+14,DAY($D$25)),DAY($D$25))))),"")</f>
        <v>49980</v>
      </c>
      <c r="D217" s="38">
        <f t="shared" si="11"/>
        <v>41822.003449673139</v>
      </c>
      <c r="E217" s="38">
        <f t="shared" si="12"/>
        <v>26795.614530319792</v>
      </c>
      <c r="F217" s="38">
        <f>IF(B217="","",$D$22/Summary!$B$6*H216)</f>
        <v>15026.388919353349</v>
      </c>
      <c r="G217" s="42"/>
      <c r="H217" s="38">
        <f t="shared" si="13"/>
        <v>2227162.7233726825</v>
      </c>
    </row>
    <row r="218" spans="2:8" ht="18" x14ac:dyDescent="0.25">
      <c r="B218" s="36">
        <f t="shared" si="10"/>
        <v>175</v>
      </c>
      <c r="C218" s="37">
        <f>IF(B214:B408&lt;&gt;"",IF(Summary!$B$6=26,IF(B218=1,$D$25,C217+14),IF(Summary!$B$6=52,IF(B218=1,$D$25,C217+7),DATE(YEAR($D$25),MONTH($D$25)+(B218-1)*Summary!$B$7,IF(Summary!$B$6=24,IF(1-MOD(B218,2)=1,DAY($D$25)+14,DAY($D$25)),DAY($D$25))))),"")</f>
        <v>50010</v>
      </c>
      <c r="D218" s="38">
        <f t="shared" si="11"/>
        <v>41822.003449673139</v>
      </c>
      <c r="E218" s="38">
        <f t="shared" si="12"/>
        <v>26974.25196052192</v>
      </c>
      <c r="F218" s="38">
        <f>IF(B218="","",$D$22/Summary!$B$6*H217)</f>
        <v>14847.751489151218</v>
      </c>
      <c r="G218" s="42"/>
      <c r="H218" s="38">
        <f t="shared" si="13"/>
        <v>2200188.4714121604</v>
      </c>
    </row>
    <row r="219" spans="2:8" ht="18" x14ac:dyDescent="0.25">
      <c r="B219" s="36">
        <f t="shared" si="10"/>
        <v>176</v>
      </c>
      <c r="C219" s="37">
        <f>IF(B215:B408&lt;&gt;"",IF(Summary!$B$6=26,IF(B219=1,$D$25,C218+14),IF(Summary!$B$6=52,IF(B219=1,$D$25,C218+7),DATE(YEAR($D$25),MONTH($D$25)+(B219-1)*Summary!$B$7,IF(Summary!$B$6=24,IF(1-MOD(B219,2)=1,DAY($D$25)+14,DAY($D$25)),DAY($D$25))))),"")</f>
        <v>50041</v>
      </c>
      <c r="D219" s="38">
        <f t="shared" si="11"/>
        <v>41822.003449673139</v>
      </c>
      <c r="E219" s="38">
        <f t="shared" si="12"/>
        <v>27154.080306925403</v>
      </c>
      <c r="F219" s="38">
        <f>IF(B219="","",$D$22/Summary!$B$6*H218)</f>
        <v>14667.923142747737</v>
      </c>
      <c r="G219" s="42"/>
      <c r="H219" s="38">
        <f t="shared" si="13"/>
        <v>2173034.3911052351</v>
      </c>
    </row>
    <row r="220" spans="2:8" ht="18" x14ac:dyDescent="0.25">
      <c r="B220" s="36">
        <f t="shared" si="10"/>
        <v>177</v>
      </c>
      <c r="C220" s="37">
        <f>IF(B216:B408&lt;&gt;"",IF(Summary!$B$6=26,IF(B220=1,$D$25,C219+14),IF(Summary!$B$6=52,IF(B220=1,$D$25,C219+7),DATE(YEAR($D$25),MONTH($D$25)+(B220-1)*Summary!$B$7,IF(Summary!$B$6=24,IF(1-MOD(B220,2)=1,DAY($D$25)+14,DAY($D$25)),DAY($D$25))))),"")</f>
        <v>50072</v>
      </c>
      <c r="D220" s="38">
        <f t="shared" si="11"/>
        <v>41822.003449673139</v>
      </c>
      <c r="E220" s="38">
        <f t="shared" si="12"/>
        <v>27335.10750897157</v>
      </c>
      <c r="F220" s="38">
        <f>IF(B220="","",$D$22/Summary!$B$6*H219)</f>
        <v>14486.895940701568</v>
      </c>
      <c r="G220" s="42"/>
      <c r="H220" s="38">
        <f t="shared" si="13"/>
        <v>2145699.2835962637</v>
      </c>
    </row>
    <row r="221" spans="2:8" ht="18" x14ac:dyDescent="0.25">
      <c r="B221" s="36">
        <f t="shared" si="10"/>
        <v>178</v>
      </c>
      <c r="C221" s="37">
        <f>IF(B217:B408&lt;&gt;"",IF(Summary!$B$6=26,IF(B221=1,$D$25,C220+14),IF(Summary!$B$6=52,IF(B221=1,$D$25,C220+7),DATE(YEAR($D$25),MONTH($D$25)+(B221-1)*Summary!$B$7,IF(Summary!$B$6=24,IF(1-MOD(B221,2)=1,DAY($D$25)+14,DAY($D$25)),DAY($D$25))))),"")</f>
        <v>50100</v>
      </c>
      <c r="D221" s="38">
        <f t="shared" si="11"/>
        <v>41822.003449673139</v>
      </c>
      <c r="E221" s="38">
        <f t="shared" si="12"/>
        <v>27517.341559031382</v>
      </c>
      <c r="F221" s="38">
        <f>IF(B221="","",$D$22/Summary!$B$6*H220)</f>
        <v>14304.661890641759</v>
      </c>
      <c r="G221" s="42"/>
      <c r="H221" s="38">
        <f t="shared" si="13"/>
        <v>2118181.9420372322</v>
      </c>
    </row>
    <row r="222" spans="2:8" ht="18" x14ac:dyDescent="0.25">
      <c r="B222" s="36">
        <f t="shared" si="10"/>
        <v>179</v>
      </c>
      <c r="C222" s="37">
        <f>IF(B218:B408&lt;&gt;"",IF(Summary!$B$6=26,IF(B222=1,$D$25,C221+14),IF(Summary!$B$6=52,IF(B222=1,$D$25,C221+7),DATE(YEAR($D$25),MONTH($D$25)+(B222-1)*Summary!$B$7,IF(Summary!$B$6=24,IF(1-MOD(B222,2)=1,DAY($D$25)+14,DAY($D$25)),DAY($D$25))))),"")</f>
        <v>50131</v>
      </c>
      <c r="D222" s="38">
        <f t="shared" si="11"/>
        <v>41822.003449673139</v>
      </c>
      <c r="E222" s="38">
        <f t="shared" si="12"/>
        <v>27700.790502758256</v>
      </c>
      <c r="F222" s="38">
        <f>IF(B222="","",$D$22/Summary!$B$6*H221)</f>
        <v>14121.212946914882</v>
      </c>
      <c r="G222" s="42"/>
      <c r="H222" s="38">
        <f t="shared" si="13"/>
        <v>2090481.151534474</v>
      </c>
    </row>
    <row r="223" spans="2:8" ht="18" x14ac:dyDescent="0.25">
      <c r="B223" s="36">
        <f t="shared" si="10"/>
        <v>180</v>
      </c>
      <c r="C223" s="37">
        <f>IF(B219:B408&lt;&gt;"",IF(Summary!$B$6=26,IF(B223=1,$D$25,C222+14),IF(Summary!$B$6=52,IF(B223=1,$D$25,C222+7),DATE(YEAR($D$25),MONTH($D$25)+(B223-1)*Summary!$B$7,IF(Summary!$B$6=24,IF(1-MOD(B223,2)=1,DAY($D$25)+14,DAY($D$25)),DAY($D$25))))),"")</f>
        <v>50161</v>
      </c>
      <c r="D223" s="38">
        <f t="shared" si="11"/>
        <v>41822.003449673139</v>
      </c>
      <c r="E223" s="38">
        <f t="shared" si="12"/>
        <v>27885.462439443312</v>
      </c>
      <c r="F223" s="38">
        <f>IF(B223="","",$D$22/Summary!$B$6*H222)</f>
        <v>13936.541010229828</v>
      </c>
      <c r="G223" s="42"/>
      <c r="H223" s="38">
        <f t="shared" si="13"/>
        <v>2062595.6890950308</v>
      </c>
    </row>
    <row r="224" spans="2:8" ht="18" x14ac:dyDescent="0.25">
      <c r="B224" s="36">
        <f t="shared" si="10"/>
        <v>181</v>
      </c>
      <c r="C224" s="37">
        <f>IF(B220:B408&lt;&gt;"",IF(Summary!$B$6=26,IF(B224=1,$D$25,C223+14),IF(Summary!$B$6=52,IF(B224=1,$D$25,C223+7),DATE(YEAR($D$25),MONTH($D$25)+(B224-1)*Summary!$B$7,IF(Summary!$B$6=24,IF(1-MOD(B224,2)=1,DAY($D$25)+14,DAY($D$25)),DAY($D$25))))),"")</f>
        <v>50192</v>
      </c>
      <c r="D224" s="38">
        <f t="shared" si="11"/>
        <v>41822.003449673139</v>
      </c>
      <c r="E224" s="38">
        <f t="shared" si="12"/>
        <v>28071.365522372933</v>
      </c>
      <c r="F224" s="38">
        <f>IF(B224="","",$D$22/Summary!$B$6*H223)</f>
        <v>13750.637927300206</v>
      </c>
      <c r="G224" s="42"/>
      <c r="H224" s="38">
        <f t="shared" si="13"/>
        <v>2034524.3235726578</v>
      </c>
    </row>
    <row r="225" spans="2:8" ht="18" x14ac:dyDescent="0.25">
      <c r="B225" s="36">
        <f t="shared" si="10"/>
        <v>182</v>
      </c>
      <c r="C225" s="37">
        <f>IF(B221:B408&lt;&gt;"",IF(Summary!$B$6=26,IF(B225=1,$D$25,C224+14),IF(Summary!$B$6=52,IF(B225=1,$D$25,C224+7),DATE(YEAR($D$25),MONTH($D$25)+(B225-1)*Summary!$B$7,IF(Summary!$B$6=24,IF(1-MOD(B225,2)=1,DAY($D$25)+14,DAY($D$25)),DAY($D$25))))),"")</f>
        <v>50222</v>
      </c>
      <c r="D225" s="38">
        <f t="shared" si="11"/>
        <v>41822.003449673139</v>
      </c>
      <c r="E225" s="38">
        <f t="shared" si="12"/>
        <v>28258.507959188755</v>
      </c>
      <c r="F225" s="38">
        <f>IF(B225="","",$D$22/Summary!$B$6*H224)</f>
        <v>13563.495490484385</v>
      </c>
      <c r="G225" s="42"/>
      <c r="H225" s="38">
        <f t="shared" si="13"/>
        <v>2006265.8156134691</v>
      </c>
    </row>
    <row r="226" spans="2:8" ht="18" x14ac:dyDescent="0.25">
      <c r="B226" s="36">
        <f t="shared" si="10"/>
        <v>183</v>
      </c>
      <c r="C226" s="37">
        <f>IF(B222:B408&lt;&gt;"",IF(Summary!$B$6=26,IF(B226=1,$D$25,C225+14),IF(Summary!$B$6=52,IF(B226=1,$D$25,C225+7),DATE(YEAR($D$25),MONTH($D$25)+(B226-1)*Summary!$B$7,IF(Summary!$B$6=24,IF(1-MOD(B226,2)=1,DAY($D$25)+14,DAY($D$25)),DAY($D$25))))),"")</f>
        <v>50253</v>
      </c>
      <c r="D226" s="38">
        <f t="shared" si="11"/>
        <v>41822.003449673139</v>
      </c>
      <c r="E226" s="38">
        <f t="shared" si="12"/>
        <v>28446.898012250011</v>
      </c>
      <c r="F226" s="38">
        <f>IF(B226="","",$D$22/Summary!$B$6*H225)</f>
        <v>13375.105437423128</v>
      </c>
      <c r="G226" s="42"/>
      <c r="H226" s="38">
        <f t="shared" si="13"/>
        <v>1977818.9176012191</v>
      </c>
    </row>
    <row r="227" spans="2:8" ht="18" x14ac:dyDescent="0.25">
      <c r="B227" s="36">
        <f t="shared" si="10"/>
        <v>184</v>
      </c>
      <c r="C227" s="37">
        <f>IF(B223:B408&lt;&gt;"",IF(Summary!$B$6=26,IF(B227=1,$D$25,C226+14),IF(Summary!$B$6=52,IF(B227=1,$D$25,C226+7),DATE(YEAR($D$25),MONTH($D$25)+(B227-1)*Summary!$B$7,IF(Summary!$B$6=24,IF(1-MOD(B227,2)=1,DAY($D$25)+14,DAY($D$25)),DAY($D$25))))),"")</f>
        <v>50284</v>
      </c>
      <c r="D227" s="38">
        <f t="shared" si="11"/>
        <v>41822.003449673139</v>
      </c>
      <c r="E227" s="38">
        <f t="shared" si="12"/>
        <v>28636.543998998342</v>
      </c>
      <c r="F227" s="38">
        <f>IF(B227="","",$D$22/Summary!$B$6*H226)</f>
        <v>13185.459450674794</v>
      </c>
      <c r="G227" s="42"/>
      <c r="H227" s="38">
        <f t="shared" si="13"/>
        <v>1949182.3736022208</v>
      </c>
    </row>
    <row r="228" spans="2:8" ht="18" x14ac:dyDescent="0.25">
      <c r="B228" s="36">
        <f t="shared" si="10"/>
        <v>185</v>
      </c>
      <c r="C228" s="37">
        <f>IF(B224:B408&lt;&gt;"",IF(Summary!$B$6=26,IF(B228=1,$D$25,C227+14),IF(Summary!$B$6=52,IF(B228=1,$D$25,C227+7),DATE(YEAR($D$25),MONTH($D$25)+(B228-1)*Summary!$B$7,IF(Summary!$B$6=24,IF(1-MOD(B228,2)=1,DAY($D$25)+14,DAY($D$25)),DAY($D$25))))),"")</f>
        <v>50314</v>
      </c>
      <c r="D228" s="38">
        <f t="shared" si="11"/>
        <v>41822.003449673139</v>
      </c>
      <c r="E228" s="38">
        <f t="shared" si="12"/>
        <v>28827.454292324997</v>
      </c>
      <c r="F228" s="38">
        <f>IF(B228="","",$D$22/Summary!$B$6*H227)</f>
        <v>12994.549157348139</v>
      </c>
      <c r="G228" s="42"/>
      <c r="H228" s="38">
        <f t="shared" si="13"/>
        <v>1920354.9193098957</v>
      </c>
    </row>
    <row r="229" spans="2:8" ht="18" x14ac:dyDescent="0.25">
      <c r="B229" s="36">
        <f t="shared" si="10"/>
        <v>186</v>
      </c>
      <c r="C229" s="37">
        <f>IF(B225:B408&lt;&gt;"",IF(Summary!$B$6=26,IF(B229=1,$D$25,C228+14),IF(Summary!$B$6=52,IF(B229=1,$D$25,C228+7),DATE(YEAR($D$25),MONTH($D$25)+(B229-1)*Summary!$B$7,IF(Summary!$B$6=24,IF(1-MOD(B229,2)=1,DAY($D$25)+14,DAY($D$25)),DAY($D$25))))),"")</f>
        <v>50345</v>
      </c>
      <c r="D229" s="38">
        <f t="shared" si="11"/>
        <v>41822.003449673139</v>
      </c>
      <c r="E229" s="38">
        <f t="shared" si="12"/>
        <v>29019.637320940499</v>
      </c>
      <c r="F229" s="38">
        <f>IF(B229="","",$D$22/Summary!$B$6*H228)</f>
        <v>12802.366128732639</v>
      </c>
      <c r="G229" s="42"/>
      <c r="H229" s="38">
        <f t="shared" si="13"/>
        <v>1891335.2819889551</v>
      </c>
    </row>
    <row r="230" spans="2:8" ht="18" x14ac:dyDescent="0.25">
      <c r="B230" s="36">
        <f t="shared" si="10"/>
        <v>187</v>
      </c>
      <c r="C230" s="37">
        <f>IF(B226:B408&lt;&gt;"",IF(Summary!$B$6=26,IF(B230=1,$D$25,C229+14),IF(Summary!$B$6=52,IF(B230=1,$D$25,C229+7),DATE(YEAR($D$25),MONTH($D$25)+(B230-1)*Summary!$B$7,IF(Summary!$B$6=24,IF(1-MOD(B230,2)=1,DAY($D$25)+14,DAY($D$25)),DAY($D$25))))),"")</f>
        <v>50375</v>
      </c>
      <c r="D230" s="38">
        <f t="shared" si="11"/>
        <v>41822.003449673139</v>
      </c>
      <c r="E230" s="38">
        <f t="shared" si="12"/>
        <v>29213.10156974677</v>
      </c>
      <c r="F230" s="38">
        <f>IF(B230="","",$D$22/Summary!$B$6*H229)</f>
        <v>12608.901879926369</v>
      </c>
      <c r="G230" s="42"/>
      <c r="H230" s="38">
        <f t="shared" si="13"/>
        <v>1862122.1804192082</v>
      </c>
    </row>
    <row r="231" spans="2:8" ht="18" x14ac:dyDescent="0.25">
      <c r="B231" s="36">
        <f t="shared" si="10"/>
        <v>188</v>
      </c>
      <c r="C231" s="37">
        <f>IF(B227:B408&lt;&gt;"",IF(Summary!$B$6=26,IF(B231=1,$D$25,C230+14),IF(Summary!$B$6=52,IF(B231=1,$D$25,C230+7),DATE(YEAR($D$25),MONTH($D$25)+(B231-1)*Summary!$B$7,IF(Summary!$B$6=24,IF(1-MOD(B231,2)=1,DAY($D$25)+14,DAY($D$25)),DAY($D$25))))),"")</f>
        <v>50406</v>
      </c>
      <c r="D231" s="38">
        <f t="shared" si="11"/>
        <v>41822.003449673139</v>
      </c>
      <c r="E231" s="38">
        <f t="shared" si="12"/>
        <v>29407.855580211748</v>
      </c>
      <c r="F231" s="38">
        <f>IF(B231="","",$D$22/Summary!$B$6*H230)</f>
        <v>12414.147869461389</v>
      </c>
      <c r="G231" s="42"/>
      <c r="H231" s="38">
        <f t="shared" si="13"/>
        <v>1832714.3248389964</v>
      </c>
    </row>
    <row r="232" spans="2:8" ht="18" x14ac:dyDescent="0.25">
      <c r="B232" s="36">
        <f t="shared" si="10"/>
        <v>189</v>
      </c>
      <c r="C232" s="37">
        <f>IF(B228:B408&lt;&gt;"",IF(Summary!$B$6=26,IF(B232=1,$D$25,C231+14),IF(Summary!$B$6=52,IF(B232=1,$D$25,C231+7),DATE(YEAR($D$25),MONTH($D$25)+(B232-1)*Summary!$B$7,IF(Summary!$B$6=24,IF(1-MOD(B232,2)=1,DAY($D$25)+14,DAY($D$25)),DAY($D$25))))),"")</f>
        <v>50437</v>
      </c>
      <c r="D232" s="38">
        <f t="shared" si="11"/>
        <v>41822.003449673139</v>
      </c>
      <c r="E232" s="38">
        <f t="shared" si="12"/>
        <v>29603.907950746496</v>
      </c>
      <c r="F232" s="38">
        <f>IF(B232="","",$D$22/Summary!$B$6*H231)</f>
        <v>12218.095498926643</v>
      </c>
      <c r="G232" s="42"/>
      <c r="H232" s="38">
        <f t="shared" si="13"/>
        <v>1803110.4168882498</v>
      </c>
    </row>
    <row r="233" spans="2:8" ht="18" x14ac:dyDescent="0.25">
      <c r="B233" s="36">
        <f t="shared" si="10"/>
        <v>190</v>
      </c>
      <c r="C233" s="37">
        <f>IF(B229:B408&lt;&gt;"",IF(Summary!$B$6=26,IF(B233=1,$D$25,C232+14),IF(Summary!$B$6=52,IF(B233=1,$D$25,C232+7),DATE(YEAR($D$25),MONTH($D$25)+(B233-1)*Summary!$B$7,IF(Summary!$B$6=24,IF(1-MOD(B233,2)=1,DAY($D$25)+14,DAY($D$25)),DAY($D$25))))),"")</f>
        <v>50465</v>
      </c>
      <c r="D233" s="38">
        <f t="shared" si="11"/>
        <v>41822.003449673139</v>
      </c>
      <c r="E233" s="38">
        <f t="shared" si="12"/>
        <v>29801.267337084806</v>
      </c>
      <c r="F233" s="38">
        <f>IF(B233="","",$D$22/Summary!$B$6*H232)</f>
        <v>12020.736112588333</v>
      </c>
      <c r="G233" s="42"/>
      <c r="H233" s="38">
        <f t="shared" si="13"/>
        <v>1773309.1495511651</v>
      </c>
    </row>
    <row r="234" spans="2:8" ht="18" x14ac:dyDescent="0.25">
      <c r="B234" s="36">
        <f t="shared" si="10"/>
        <v>191</v>
      </c>
      <c r="C234" s="37">
        <f>IF(B230:B408&lt;&gt;"",IF(Summary!$B$6=26,IF(B234=1,$D$25,C233+14),IF(Summary!$B$6=52,IF(B234=1,$D$25,C233+7),DATE(YEAR($D$25),MONTH($D$25)+(B234-1)*Summary!$B$7,IF(Summary!$B$6=24,IF(1-MOD(B234,2)=1,DAY($D$25)+14,DAY($D$25)),DAY($D$25))))),"")</f>
        <v>50496</v>
      </c>
      <c r="D234" s="38">
        <f t="shared" si="11"/>
        <v>41822.003449673139</v>
      </c>
      <c r="E234" s="38">
        <f t="shared" si="12"/>
        <v>29999.942452665371</v>
      </c>
      <c r="F234" s="38">
        <f>IF(B234="","",$D$22/Summary!$B$6*H233)</f>
        <v>11822.060997007768</v>
      </c>
      <c r="G234" s="42"/>
      <c r="H234" s="38">
        <f t="shared" si="13"/>
        <v>1743309.2070984996</v>
      </c>
    </row>
    <row r="235" spans="2:8" ht="18" x14ac:dyDescent="0.25">
      <c r="B235" s="36">
        <f t="shared" si="10"/>
        <v>192</v>
      </c>
      <c r="C235" s="37">
        <f>IF(B231:B408&lt;&gt;"",IF(Summary!$B$6=26,IF(B235=1,$D$25,C234+14),IF(Summary!$B$6=52,IF(B235=1,$D$25,C234+7),DATE(YEAR($D$25),MONTH($D$25)+(B235-1)*Summary!$B$7,IF(Summary!$B$6=24,IF(1-MOD(B235,2)=1,DAY($D$25)+14,DAY($D$25)),DAY($D$25))))),"")</f>
        <v>50526</v>
      </c>
      <c r="D235" s="38">
        <f t="shared" si="11"/>
        <v>41822.003449673139</v>
      </c>
      <c r="E235" s="38">
        <f t="shared" si="12"/>
        <v>30199.942069016473</v>
      </c>
      <c r="F235" s="38">
        <f>IF(B235="","",$D$22/Summary!$B$6*H234)</f>
        <v>11622.061380656665</v>
      </c>
      <c r="G235" s="42"/>
      <c r="H235" s="38">
        <f t="shared" si="13"/>
        <v>1713109.2650294832</v>
      </c>
    </row>
    <row r="236" spans="2:8" ht="18" x14ac:dyDescent="0.25">
      <c r="B236" s="36">
        <f t="shared" si="10"/>
        <v>193</v>
      </c>
      <c r="C236" s="37">
        <f>IF(B232:B408&lt;&gt;"",IF(Summary!$B$6=26,IF(B236=1,$D$25,C235+14),IF(Summary!$B$6=52,IF(B236=1,$D$25,C235+7),DATE(YEAR($D$25),MONTH($D$25)+(B236-1)*Summary!$B$7,IF(Summary!$B$6=24,IF(1-MOD(B236,2)=1,DAY($D$25)+14,DAY($D$25)),DAY($D$25))))),"")</f>
        <v>50557</v>
      </c>
      <c r="D236" s="38">
        <f t="shared" si="11"/>
        <v>41822.003449673139</v>
      </c>
      <c r="E236" s="38">
        <f t="shared" si="12"/>
        <v>30401.275016143249</v>
      </c>
      <c r="F236" s="38">
        <f>IF(B236="","",$D$22/Summary!$B$6*H235)</f>
        <v>11420.728433529888</v>
      </c>
      <c r="G236" s="42"/>
      <c r="H236" s="38">
        <f t="shared" si="13"/>
        <v>1682707.99001334</v>
      </c>
    </row>
    <row r="237" spans="2:8" ht="18" x14ac:dyDescent="0.25">
      <c r="B237" s="36">
        <f t="shared" si="10"/>
        <v>194</v>
      </c>
      <c r="C237" s="37">
        <f>IF(B233:B408&lt;&gt;"",IF(Summary!$B$6=26,IF(B237=1,$D$25,C236+14),IF(Summary!$B$6=52,IF(B237=1,$D$25,C236+7),DATE(YEAR($D$25),MONTH($D$25)+(B237-1)*Summary!$B$7,IF(Summary!$B$6=24,IF(1-MOD(B237,2)=1,DAY($D$25)+14,DAY($D$25)),DAY($D$25))))),"")</f>
        <v>50587</v>
      </c>
      <c r="D237" s="38">
        <f t="shared" si="11"/>
        <v>41822.003449673139</v>
      </c>
      <c r="E237" s="38">
        <f t="shared" si="12"/>
        <v>30603.950182917535</v>
      </c>
      <c r="F237" s="38">
        <f>IF(B237="","",$D$22/Summary!$B$6*H236)</f>
        <v>11218.053266755602</v>
      </c>
      <c r="G237" s="42"/>
      <c r="H237" s="38">
        <f t="shared" si="13"/>
        <v>1652104.0398304225</v>
      </c>
    </row>
    <row r="238" spans="2:8" ht="18" x14ac:dyDescent="0.25">
      <c r="B238" s="36">
        <f t="shared" ref="B238:B301" si="14">IF(B237&lt;$H$22,IF(H237&gt;0,B237+1,""),"")</f>
        <v>195</v>
      </c>
      <c r="C238" s="37">
        <f>IF(B234:B408&lt;&gt;"",IF(Summary!$B$6=26,IF(B238=1,$D$25,C237+14),IF(Summary!$B$6=52,IF(B238=1,$D$25,C237+7),DATE(YEAR($D$25),MONTH($D$25)+(B238-1)*Summary!$B$7,IF(Summary!$B$6=24,IF(1-MOD(B238,2)=1,DAY($D$25)+14,DAY($D$25)),DAY($D$25))))),"")</f>
        <v>50618</v>
      </c>
      <c r="D238" s="38">
        <f t="shared" ref="D238:D301" si="15">IF(B238="","",IF(H237&lt;$H$21,H237,$H$21))</f>
        <v>41822.003449673139</v>
      </c>
      <c r="E238" s="38">
        <f t="shared" ref="E238:E301" si="16">IF(B238="","",IF(H237&lt;$H$21,D238,D238-F238))</f>
        <v>30807.976517470321</v>
      </c>
      <c r="F238" s="38">
        <f>IF(B238="","",$D$22/Summary!$B$6*H237)</f>
        <v>11014.026932202818</v>
      </c>
      <c r="G238" s="42"/>
      <c r="H238" s="38">
        <f t="shared" ref="H238:H301" si="17">IF(E238="","",IF(H237-E238-G238&lt;0, 0, H237-E238-G238))</f>
        <v>1621296.0633129522</v>
      </c>
    </row>
    <row r="239" spans="2:8" ht="18" x14ac:dyDescent="0.25">
      <c r="B239" s="36">
        <f t="shared" si="14"/>
        <v>196</v>
      </c>
      <c r="C239" s="37">
        <f>IF(B235:B408&lt;&gt;"",IF(Summary!$B$6=26,IF(B239=1,$D$25,C238+14),IF(Summary!$B$6=52,IF(B239=1,$D$25,C238+7),DATE(YEAR($D$25),MONTH($D$25)+(B239-1)*Summary!$B$7,IF(Summary!$B$6=24,IF(1-MOD(B239,2)=1,DAY($D$25)+14,DAY($D$25)),DAY($D$25))))),"")</f>
        <v>50649</v>
      </c>
      <c r="D239" s="38">
        <f t="shared" si="15"/>
        <v>41822.003449673139</v>
      </c>
      <c r="E239" s="38">
        <f t="shared" si="16"/>
        <v>31013.363027586791</v>
      </c>
      <c r="F239" s="38">
        <f>IF(B239="","",$D$22/Summary!$B$6*H238)</f>
        <v>10808.640422086348</v>
      </c>
      <c r="G239" s="42"/>
      <c r="H239" s="38">
        <f t="shared" si="17"/>
        <v>1590282.7002853653</v>
      </c>
    </row>
    <row r="240" spans="2:8" ht="18" x14ac:dyDescent="0.25">
      <c r="B240" s="36">
        <f t="shared" si="14"/>
        <v>197</v>
      </c>
      <c r="C240" s="37">
        <f>IF(B236:B408&lt;&gt;"",IF(Summary!$B$6=26,IF(B240=1,$D$25,C239+14),IF(Summary!$B$6=52,IF(B240=1,$D$25,C239+7),DATE(YEAR($D$25),MONTH($D$25)+(B240-1)*Summary!$B$7,IF(Summary!$B$6=24,IF(1-MOD(B240,2)=1,DAY($D$25)+14,DAY($D$25)),DAY($D$25))))),"")</f>
        <v>50679</v>
      </c>
      <c r="D240" s="38">
        <f t="shared" si="15"/>
        <v>41822.003449673139</v>
      </c>
      <c r="E240" s="38">
        <f t="shared" si="16"/>
        <v>31220.118781104036</v>
      </c>
      <c r="F240" s="38">
        <f>IF(B240="","",$D$22/Summary!$B$6*H239)</f>
        <v>10601.884668569102</v>
      </c>
      <c r="G240" s="42"/>
      <c r="H240" s="38">
        <f t="shared" si="17"/>
        <v>1559062.5815042614</v>
      </c>
    </row>
    <row r="241" spans="2:8" ht="18" x14ac:dyDescent="0.25">
      <c r="B241" s="36">
        <f t="shared" si="14"/>
        <v>198</v>
      </c>
      <c r="C241" s="37">
        <f>IF(B237:B408&lt;&gt;"",IF(Summary!$B$6=26,IF(B241=1,$D$25,C240+14),IF(Summary!$B$6=52,IF(B241=1,$D$25,C240+7),DATE(YEAR($D$25),MONTH($D$25)+(B241-1)*Summary!$B$7,IF(Summary!$B$6=24,IF(1-MOD(B241,2)=1,DAY($D$25)+14,DAY($D$25)),DAY($D$25))))),"")</f>
        <v>50710</v>
      </c>
      <c r="D241" s="38">
        <f t="shared" si="15"/>
        <v>41822.003449673139</v>
      </c>
      <c r="E241" s="38">
        <f t="shared" si="16"/>
        <v>31428.252906311398</v>
      </c>
      <c r="F241" s="38">
        <f>IF(B241="","",$D$22/Summary!$B$6*H240)</f>
        <v>10393.750543361743</v>
      </c>
      <c r="G241" s="42"/>
      <c r="H241" s="38">
        <f t="shared" si="17"/>
        <v>1527634.3285979501</v>
      </c>
    </row>
    <row r="242" spans="2:8" ht="18" x14ac:dyDescent="0.25">
      <c r="B242" s="36">
        <f t="shared" si="14"/>
        <v>199</v>
      </c>
      <c r="C242" s="37">
        <f>IF(B238:B408&lt;&gt;"",IF(Summary!$B$6=26,IF(B242=1,$D$25,C241+14),IF(Summary!$B$6=52,IF(B242=1,$D$25,C241+7),DATE(YEAR($D$25),MONTH($D$25)+(B242-1)*Summary!$B$7,IF(Summary!$B$6=24,IF(1-MOD(B242,2)=1,DAY($D$25)+14,DAY($D$25)),DAY($D$25))))),"")</f>
        <v>50740</v>
      </c>
      <c r="D242" s="38">
        <f t="shared" si="15"/>
        <v>41822.003449673139</v>
      </c>
      <c r="E242" s="38">
        <f t="shared" si="16"/>
        <v>31637.774592353471</v>
      </c>
      <c r="F242" s="38">
        <f>IF(B242="","",$D$22/Summary!$B$6*H241)</f>
        <v>10184.228857319667</v>
      </c>
      <c r="G242" s="42"/>
      <c r="H242" s="38">
        <f t="shared" si="17"/>
        <v>1495996.5540055966</v>
      </c>
    </row>
    <row r="243" spans="2:8" ht="18" x14ac:dyDescent="0.25">
      <c r="B243" s="36">
        <f t="shared" si="14"/>
        <v>200</v>
      </c>
      <c r="C243" s="37">
        <f>IF(B239:B408&lt;&gt;"",IF(Summary!$B$6=26,IF(B243=1,$D$25,C242+14),IF(Summary!$B$6=52,IF(B243=1,$D$25,C242+7),DATE(YEAR($D$25),MONTH($D$25)+(B243-1)*Summary!$B$7,IF(Summary!$B$6=24,IF(1-MOD(B243,2)=1,DAY($D$25)+14,DAY($D$25)),DAY($D$25))))),"")</f>
        <v>50771</v>
      </c>
      <c r="D243" s="38">
        <f t="shared" si="15"/>
        <v>41822.003449673139</v>
      </c>
      <c r="E243" s="38">
        <f t="shared" si="16"/>
        <v>31848.693089635828</v>
      </c>
      <c r="F243" s="38">
        <f>IF(B243="","",$D$22/Summary!$B$6*H242)</f>
        <v>9973.3103600373106</v>
      </c>
      <c r="G243" s="42"/>
      <c r="H243" s="38">
        <f t="shared" si="17"/>
        <v>1464147.8609159607</v>
      </c>
    </row>
    <row r="244" spans="2:8" ht="18" x14ac:dyDescent="0.25">
      <c r="B244" s="36">
        <f t="shared" si="14"/>
        <v>201</v>
      </c>
      <c r="C244" s="37">
        <f>IF(B240:B408&lt;&gt;"",IF(Summary!$B$6=26,IF(B244=1,$D$25,C243+14),IF(Summary!$B$6=52,IF(B244=1,$D$25,C243+7),DATE(YEAR($D$25),MONTH($D$25)+(B244-1)*Summary!$B$7,IF(Summary!$B$6=24,IF(1-MOD(B244,2)=1,DAY($D$25)+14,DAY($D$25)),DAY($D$25))))),"")</f>
        <v>50802</v>
      </c>
      <c r="D244" s="38">
        <f t="shared" si="15"/>
        <v>41822.003449673139</v>
      </c>
      <c r="E244" s="38">
        <f t="shared" si="16"/>
        <v>32061.017710233398</v>
      </c>
      <c r="F244" s="38">
        <f>IF(B244="","",$D$22/Summary!$B$6*H243)</f>
        <v>9760.9857394397386</v>
      </c>
      <c r="G244" s="42"/>
      <c r="H244" s="38">
        <f t="shared" si="17"/>
        <v>1432086.8432057274</v>
      </c>
    </row>
    <row r="245" spans="2:8" ht="18" x14ac:dyDescent="0.25">
      <c r="B245" s="36">
        <f t="shared" si="14"/>
        <v>202</v>
      </c>
      <c r="C245" s="37">
        <f>IF(B241:B408&lt;&gt;"",IF(Summary!$B$6=26,IF(B245=1,$D$25,C244+14),IF(Summary!$B$6=52,IF(B245=1,$D$25,C244+7),DATE(YEAR($D$25),MONTH($D$25)+(B245-1)*Summary!$B$7,IF(Summary!$B$6=24,IF(1-MOD(B245,2)=1,DAY($D$25)+14,DAY($D$25)),DAY($D$25))))),"")</f>
        <v>50830</v>
      </c>
      <c r="D245" s="38">
        <f t="shared" si="15"/>
        <v>41822.003449673139</v>
      </c>
      <c r="E245" s="38">
        <f t="shared" si="16"/>
        <v>32274.757828301623</v>
      </c>
      <c r="F245" s="38">
        <f>IF(B245="","",$D$22/Summary!$B$6*H244)</f>
        <v>9547.2456213715159</v>
      </c>
      <c r="G245" s="42"/>
      <c r="H245" s="38">
        <f t="shared" si="17"/>
        <v>1399812.0853774259</v>
      </c>
    </row>
    <row r="246" spans="2:8" ht="18" x14ac:dyDescent="0.25">
      <c r="B246" s="36">
        <f t="shared" si="14"/>
        <v>203</v>
      </c>
      <c r="C246" s="37">
        <f>IF(B242:B408&lt;&gt;"",IF(Summary!$B$6=26,IF(B246=1,$D$25,C245+14),IF(Summary!$B$6=52,IF(B246=1,$D$25,C245+7),DATE(YEAR($D$25),MONTH($D$25)+(B246-1)*Summary!$B$7,IF(Summary!$B$6=24,IF(1-MOD(B246,2)=1,DAY($D$25)+14,DAY($D$25)),DAY($D$25))))),"")</f>
        <v>50861</v>
      </c>
      <c r="D246" s="38">
        <f t="shared" si="15"/>
        <v>41822.003449673139</v>
      </c>
      <c r="E246" s="38">
        <f t="shared" si="16"/>
        <v>32489.9228804903</v>
      </c>
      <c r="F246" s="38">
        <f>IF(B246="","",$D$22/Summary!$B$6*H245)</f>
        <v>9332.0805691828391</v>
      </c>
      <c r="G246" s="42"/>
      <c r="H246" s="38">
        <f t="shared" si="17"/>
        <v>1367322.1624969356</v>
      </c>
    </row>
    <row r="247" spans="2:8" ht="18" x14ac:dyDescent="0.25">
      <c r="B247" s="36">
        <f t="shared" si="14"/>
        <v>204</v>
      </c>
      <c r="C247" s="37">
        <f>IF(B243:B408&lt;&gt;"",IF(Summary!$B$6=26,IF(B247=1,$D$25,C246+14),IF(Summary!$B$6=52,IF(B247=1,$D$25,C246+7),DATE(YEAR($D$25),MONTH($D$25)+(B247-1)*Summary!$B$7,IF(Summary!$B$6=24,IF(1-MOD(B247,2)=1,DAY($D$25)+14,DAY($D$25)),DAY($D$25))))),"")</f>
        <v>50891</v>
      </c>
      <c r="D247" s="38">
        <f t="shared" si="15"/>
        <v>41822.003449673139</v>
      </c>
      <c r="E247" s="38">
        <f t="shared" si="16"/>
        <v>32706.522366360234</v>
      </c>
      <c r="F247" s="38">
        <f>IF(B247="","",$D$22/Summary!$B$6*H246)</f>
        <v>9115.481083312905</v>
      </c>
      <c r="G247" s="42"/>
      <c r="H247" s="38">
        <f t="shared" si="17"/>
        <v>1334615.6401305753</v>
      </c>
    </row>
    <row r="248" spans="2:8" ht="18" x14ac:dyDescent="0.25">
      <c r="B248" s="36">
        <f t="shared" si="14"/>
        <v>205</v>
      </c>
      <c r="C248" s="37">
        <f>IF(B244:B408&lt;&gt;"",IF(Summary!$B$6=26,IF(B248=1,$D$25,C247+14),IF(Summary!$B$6=52,IF(B248=1,$D$25,C247+7),DATE(YEAR($D$25),MONTH($D$25)+(B248-1)*Summary!$B$7,IF(Summary!$B$6=24,IF(1-MOD(B248,2)=1,DAY($D$25)+14,DAY($D$25)),DAY($D$25))))),"")</f>
        <v>50922</v>
      </c>
      <c r="D248" s="38">
        <f t="shared" si="15"/>
        <v>41822.003449673139</v>
      </c>
      <c r="E248" s="38">
        <f t="shared" si="16"/>
        <v>32924.565848802638</v>
      </c>
      <c r="F248" s="38">
        <f>IF(B248="","",$D$22/Summary!$B$6*H247)</f>
        <v>8897.4376008705021</v>
      </c>
      <c r="G248" s="42"/>
      <c r="H248" s="38">
        <f t="shared" si="17"/>
        <v>1301691.0742817726</v>
      </c>
    </row>
    <row r="249" spans="2:8" ht="18" x14ac:dyDescent="0.25">
      <c r="B249" s="36">
        <f t="shared" si="14"/>
        <v>206</v>
      </c>
      <c r="C249" s="37">
        <f>IF(B245:B408&lt;&gt;"",IF(Summary!$B$6=26,IF(B249=1,$D$25,C248+14),IF(Summary!$B$6=52,IF(B249=1,$D$25,C248+7),DATE(YEAR($D$25),MONTH($D$25)+(B249-1)*Summary!$B$7,IF(Summary!$B$6=24,IF(1-MOD(B249,2)=1,DAY($D$25)+14,DAY($D$25)),DAY($D$25))))),"")</f>
        <v>50952</v>
      </c>
      <c r="D249" s="38">
        <f t="shared" si="15"/>
        <v>41822.003449673139</v>
      </c>
      <c r="E249" s="38">
        <f t="shared" si="16"/>
        <v>33144.062954461318</v>
      </c>
      <c r="F249" s="38">
        <f>IF(B249="","",$D$22/Summary!$B$6*H248)</f>
        <v>8677.9404952118184</v>
      </c>
      <c r="G249" s="42"/>
      <c r="H249" s="38">
        <f t="shared" si="17"/>
        <v>1268547.0113273114</v>
      </c>
    </row>
    <row r="250" spans="2:8" ht="18" x14ac:dyDescent="0.25">
      <c r="B250" s="36">
        <f t="shared" si="14"/>
        <v>207</v>
      </c>
      <c r="C250" s="37">
        <f>IF(B246:B408&lt;&gt;"",IF(Summary!$B$6=26,IF(B250=1,$D$25,C249+14),IF(Summary!$B$6=52,IF(B250=1,$D$25,C249+7),DATE(YEAR($D$25),MONTH($D$25)+(B250-1)*Summary!$B$7,IF(Summary!$B$6=24,IF(1-MOD(B250,2)=1,DAY($D$25)+14,DAY($D$25)),DAY($D$25))))),"")</f>
        <v>50983</v>
      </c>
      <c r="D250" s="38">
        <f t="shared" si="15"/>
        <v>41822.003449673139</v>
      </c>
      <c r="E250" s="38">
        <f t="shared" si="16"/>
        <v>33365.023374157725</v>
      </c>
      <c r="F250" s="38">
        <f>IF(B250="","",$D$22/Summary!$B$6*H249)</f>
        <v>8456.9800755154101</v>
      </c>
      <c r="G250" s="42"/>
      <c r="H250" s="38">
        <f t="shared" si="17"/>
        <v>1235181.9879531537</v>
      </c>
    </row>
    <row r="251" spans="2:8" ht="18" x14ac:dyDescent="0.25">
      <c r="B251" s="36">
        <f t="shared" si="14"/>
        <v>208</v>
      </c>
      <c r="C251" s="37">
        <f>IF(B247:B408&lt;&gt;"",IF(Summary!$B$6=26,IF(B251=1,$D$25,C250+14),IF(Summary!$B$6=52,IF(B251=1,$D$25,C250+7),DATE(YEAR($D$25),MONTH($D$25)+(B251-1)*Summary!$B$7,IF(Summary!$B$6=24,IF(1-MOD(B251,2)=1,DAY($D$25)+14,DAY($D$25)),DAY($D$25))))),"")</f>
        <v>51014</v>
      </c>
      <c r="D251" s="38">
        <f t="shared" si="15"/>
        <v>41822.003449673139</v>
      </c>
      <c r="E251" s="38">
        <f t="shared" si="16"/>
        <v>33587.456863318781</v>
      </c>
      <c r="F251" s="38">
        <f>IF(B251="","",$D$22/Summary!$B$6*H250)</f>
        <v>8234.5465863543577</v>
      </c>
      <c r="G251" s="42"/>
      <c r="H251" s="38">
        <f t="shared" si="17"/>
        <v>1201594.5310898349</v>
      </c>
    </row>
    <row r="252" spans="2:8" ht="18" x14ac:dyDescent="0.25">
      <c r="B252" s="36">
        <f t="shared" si="14"/>
        <v>209</v>
      </c>
      <c r="C252" s="37">
        <f>IF(B248:B408&lt;&gt;"",IF(Summary!$B$6=26,IF(B252=1,$D$25,C251+14),IF(Summary!$B$6=52,IF(B252=1,$D$25,C251+7),DATE(YEAR($D$25),MONTH($D$25)+(B252-1)*Summary!$B$7,IF(Summary!$B$6=24,IF(1-MOD(B252,2)=1,DAY($D$25)+14,DAY($D$25)),DAY($D$25))))),"")</f>
        <v>51044</v>
      </c>
      <c r="D252" s="38">
        <f t="shared" si="15"/>
        <v>41822.003449673139</v>
      </c>
      <c r="E252" s="38">
        <f t="shared" si="16"/>
        <v>33811.373242407572</v>
      </c>
      <c r="F252" s="38">
        <f>IF(B252="","",$D$22/Summary!$B$6*H251)</f>
        <v>8010.6302072655662</v>
      </c>
      <c r="G252" s="42"/>
      <c r="H252" s="38">
        <f t="shared" si="17"/>
        <v>1167783.1578474273</v>
      </c>
    </row>
    <row r="253" spans="2:8" ht="18" x14ac:dyDescent="0.25">
      <c r="B253" s="36">
        <f t="shared" si="14"/>
        <v>210</v>
      </c>
      <c r="C253" s="37">
        <f>IF(B249:B408&lt;&gt;"",IF(Summary!$B$6=26,IF(B253=1,$D$25,C252+14),IF(Summary!$B$6=52,IF(B253=1,$D$25,C252+7),DATE(YEAR($D$25),MONTH($D$25)+(B253-1)*Summary!$B$7,IF(Summary!$B$6=24,IF(1-MOD(B253,2)=1,DAY($D$25)+14,DAY($D$25)),DAY($D$25))))),"")</f>
        <v>51075</v>
      </c>
      <c r="D253" s="38">
        <f t="shared" si="15"/>
        <v>41822.003449673139</v>
      </c>
      <c r="E253" s="38">
        <f t="shared" si="16"/>
        <v>34036.782397356954</v>
      </c>
      <c r="F253" s="38">
        <f>IF(B253="","",$D$22/Summary!$B$6*H252)</f>
        <v>7785.2210523161821</v>
      </c>
      <c r="G253" s="42"/>
      <c r="H253" s="38">
        <f t="shared" si="17"/>
        <v>1133746.3754500702</v>
      </c>
    </row>
    <row r="254" spans="2:8" ht="18" x14ac:dyDescent="0.25">
      <c r="B254" s="36">
        <f t="shared" si="14"/>
        <v>211</v>
      </c>
      <c r="C254" s="37">
        <f>IF(B250:B408&lt;&gt;"",IF(Summary!$B$6=26,IF(B254=1,$D$25,C253+14),IF(Summary!$B$6=52,IF(B254=1,$D$25,C253+7),DATE(YEAR($D$25),MONTH($D$25)+(B254-1)*Summary!$B$7,IF(Summary!$B$6=24,IF(1-MOD(B254,2)=1,DAY($D$25)+14,DAY($D$25)),DAY($D$25))))),"")</f>
        <v>51105</v>
      </c>
      <c r="D254" s="38">
        <f t="shared" si="15"/>
        <v>41822.003449673139</v>
      </c>
      <c r="E254" s="38">
        <f t="shared" si="16"/>
        <v>34263.694280006006</v>
      </c>
      <c r="F254" s="38">
        <f>IF(B254="","",$D$22/Summary!$B$6*H253)</f>
        <v>7558.3091696671354</v>
      </c>
      <c r="G254" s="42"/>
      <c r="H254" s="38">
        <f t="shared" si="17"/>
        <v>1099482.6811700643</v>
      </c>
    </row>
    <row r="255" spans="2:8" ht="18" x14ac:dyDescent="0.25">
      <c r="B255" s="36">
        <f t="shared" si="14"/>
        <v>212</v>
      </c>
      <c r="C255" s="37">
        <f>IF(B251:B408&lt;&gt;"",IF(Summary!$B$6=26,IF(B255=1,$D$25,C254+14),IF(Summary!$B$6=52,IF(B255=1,$D$25,C254+7),DATE(YEAR($D$25),MONTH($D$25)+(B255-1)*Summary!$B$7,IF(Summary!$B$6=24,IF(1-MOD(B255,2)=1,DAY($D$25)+14,DAY($D$25)),DAY($D$25))))),"")</f>
        <v>51136</v>
      </c>
      <c r="D255" s="38">
        <f t="shared" si="15"/>
        <v>41822.003449673139</v>
      </c>
      <c r="E255" s="38">
        <f t="shared" si="16"/>
        <v>34492.118908539378</v>
      </c>
      <c r="F255" s="38">
        <f>IF(B255="","",$D$22/Summary!$B$6*H254)</f>
        <v>7329.8845411337625</v>
      </c>
      <c r="G255" s="42"/>
      <c r="H255" s="38">
        <f t="shared" si="17"/>
        <v>1064990.5622615248</v>
      </c>
    </row>
    <row r="256" spans="2:8" ht="18" x14ac:dyDescent="0.25">
      <c r="B256" s="36">
        <f t="shared" si="14"/>
        <v>213</v>
      </c>
      <c r="C256" s="37">
        <f>IF(B252:B408&lt;&gt;"",IF(Summary!$B$6=26,IF(B256=1,$D$25,C255+14),IF(Summary!$B$6=52,IF(B256=1,$D$25,C255+7),DATE(YEAR($D$25),MONTH($D$25)+(B256-1)*Summary!$B$7,IF(Summary!$B$6=24,IF(1-MOD(B256,2)=1,DAY($D$25)+14,DAY($D$25)),DAY($D$25))))),"")</f>
        <v>51167</v>
      </c>
      <c r="D256" s="38">
        <f t="shared" si="15"/>
        <v>41822.003449673139</v>
      </c>
      <c r="E256" s="38">
        <f t="shared" si="16"/>
        <v>34722.066367929641</v>
      </c>
      <c r="F256" s="38">
        <f>IF(B256="","",$D$22/Summary!$B$6*H255)</f>
        <v>7099.9370817434992</v>
      </c>
      <c r="G256" s="42"/>
      <c r="H256" s="38">
        <f t="shared" si="17"/>
        <v>1030268.4958935952</v>
      </c>
    </row>
    <row r="257" spans="2:8" ht="18" x14ac:dyDescent="0.25">
      <c r="B257" s="36">
        <f t="shared" si="14"/>
        <v>214</v>
      </c>
      <c r="C257" s="37">
        <f>IF(B253:B408&lt;&gt;"",IF(Summary!$B$6=26,IF(B257=1,$D$25,C256+14),IF(Summary!$B$6=52,IF(B257=1,$D$25,C256+7),DATE(YEAR($D$25),MONTH($D$25)+(B257-1)*Summary!$B$7,IF(Summary!$B$6=24,IF(1-MOD(B257,2)=1,DAY($D$25)+14,DAY($D$25)),DAY($D$25))))),"")</f>
        <v>51196</v>
      </c>
      <c r="D257" s="38">
        <f t="shared" si="15"/>
        <v>41822.003449673139</v>
      </c>
      <c r="E257" s="38">
        <f t="shared" si="16"/>
        <v>34953.546810382504</v>
      </c>
      <c r="F257" s="38">
        <f>IF(B257="","",$D$22/Summary!$B$6*H256)</f>
        <v>6868.4566392906345</v>
      </c>
      <c r="G257" s="42"/>
      <c r="H257" s="38">
        <f t="shared" si="17"/>
        <v>995314.94908321265</v>
      </c>
    </row>
    <row r="258" spans="2:8" ht="18" x14ac:dyDescent="0.25">
      <c r="B258" s="36">
        <f t="shared" si="14"/>
        <v>215</v>
      </c>
      <c r="C258" s="37">
        <f>IF(B254:B408&lt;&gt;"",IF(Summary!$B$6=26,IF(B258=1,$D$25,C257+14),IF(Summary!$B$6=52,IF(B258=1,$D$25,C257+7),DATE(YEAR($D$25),MONTH($D$25)+(B258-1)*Summary!$B$7,IF(Summary!$B$6=24,IF(1-MOD(B258,2)=1,DAY($D$25)+14,DAY($D$25)),DAY($D$25))))),"")</f>
        <v>51227</v>
      </c>
      <c r="D258" s="38">
        <f t="shared" si="15"/>
        <v>41822.003449673139</v>
      </c>
      <c r="E258" s="38">
        <f t="shared" si="16"/>
        <v>35186.570455785055</v>
      </c>
      <c r="F258" s="38">
        <f>IF(B258="","",$D$22/Summary!$B$6*H257)</f>
        <v>6635.4329938880846</v>
      </c>
      <c r="G258" s="42"/>
      <c r="H258" s="38">
        <f t="shared" si="17"/>
        <v>960128.37862742762</v>
      </c>
    </row>
    <row r="259" spans="2:8" ht="18" x14ac:dyDescent="0.25">
      <c r="B259" s="36">
        <f t="shared" si="14"/>
        <v>216</v>
      </c>
      <c r="C259" s="37">
        <f>IF(B255:B408&lt;&gt;"",IF(Summary!$B$6=26,IF(B259=1,$D$25,C258+14),IF(Summary!$B$6=52,IF(B259=1,$D$25,C258+7),DATE(YEAR($D$25),MONTH($D$25)+(B259-1)*Summary!$B$7,IF(Summary!$B$6=24,IF(1-MOD(B259,2)=1,DAY($D$25)+14,DAY($D$25)),DAY($D$25))))),"")</f>
        <v>51257</v>
      </c>
      <c r="D259" s="38">
        <f t="shared" si="15"/>
        <v>41822.003449673139</v>
      </c>
      <c r="E259" s="38">
        <f t="shared" si="16"/>
        <v>35421.147592156951</v>
      </c>
      <c r="F259" s="38">
        <f>IF(B259="","",$D$22/Summary!$B$6*H258)</f>
        <v>6400.8558575161842</v>
      </c>
      <c r="G259" s="42"/>
      <c r="H259" s="38">
        <f t="shared" si="17"/>
        <v>924707.23103527073</v>
      </c>
    </row>
    <row r="260" spans="2:8" ht="18" x14ac:dyDescent="0.25">
      <c r="B260" s="36">
        <f t="shared" si="14"/>
        <v>217</v>
      </c>
      <c r="C260" s="37">
        <f>IF(B256:B408&lt;&gt;"",IF(Summary!$B$6=26,IF(B260=1,$D$25,C259+14),IF(Summary!$B$6=52,IF(B260=1,$D$25,C259+7),DATE(YEAR($D$25),MONTH($D$25)+(B260-1)*Summary!$B$7,IF(Summary!$B$6=24,IF(1-MOD(B260,2)=1,DAY($D$25)+14,DAY($D$25)),DAY($D$25))))),"")</f>
        <v>51288</v>
      </c>
      <c r="D260" s="38">
        <f t="shared" si="15"/>
        <v>41822.003449673139</v>
      </c>
      <c r="E260" s="38">
        <f t="shared" si="16"/>
        <v>35657.288576104664</v>
      </c>
      <c r="F260" s="38">
        <f>IF(B260="","",$D$22/Summary!$B$6*H259)</f>
        <v>6164.7148735684723</v>
      </c>
      <c r="G260" s="42"/>
      <c r="H260" s="38">
        <f t="shared" si="17"/>
        <v>889049.94245916605</v>
      </c>
    </row>
    <row r="261" spans="2:8" ht="18" x14ac:dyDescent="0.25">
      <c r="B261" s="36">
        <f t="shared" si="14"/>
        <v>218</v>
      </c>
      <c r="C261" s="37">
        <f>IF(B257:B408&lt;&gt;"",IF(Summary!$B$6=26,IF(B261=1,$D$25,C260+14),IF(Summary!$B$6=52,IF(B261=1,$D$25,C260+7),DATE(YEAR($D$25),MONTH($D$25)+(B261-1)*Summary!$B$7,IF(Summary!$B$6=24,IF(1-MOD(B261,2)=1,DAY($D$25)+14,DAY($D$25)),DAY($D$25))))),"")</f>
        <v>51318</v>
      </c>
      <c r="D261" s="38">
        <f t="shared" si="15"/>
        <v>41822.003449673139</v>
      </c>
      <c r="E261" s="38">
        <f t="shared" si="16"/>
        <v>35895.003833278701</v>
      </c>
      <c r="F261" s="38">
        <f>IF(B261="","",$D$22/Summary!$B$6*H260)</f>
        <v>5926.9996163944406</v>
      </c>
      <c r="G261" s="42"/>
      <c r="H261" s="38">
        <f t="shared" si="17"/>
        <v>853154.93862588739</v>
      </c>
    </row>
    <row r="262" spans="2:8" ht="18" x14ac:dyDescent="0.25">
      <c r="B262" s="36">
        <f t="shared" si="14"/>
        <v>219</v>
      </c>
      <c r="C262" s="37">
        <f>IF(B258:B408&lt;&gt;"",IF(Summary!$B$6=26,IF(B262=1,$D$25,C261+14),IF(Summary!$B$6=52,IF(B262=1,$D$25,C261+7),DATE(YEAR($D$25),MONTH($D$25)+(B262-1)*Summary!$B$7,IF(Summary!$B$6=24,IF(1-MOD(B262,2)=1,DAY($D$25)+14,DAY($D$25)),DAY($D$25))))),"")</f>
        <v>51349</v>
      </c>
      <c r="D262" s="38">
        <f t="shared" si="15"/>
        <v>41822.003449673139</v>
      </c>
      <c r="E262" s="38">
        <f t="shared" si="16"/>
        <v>36134.30385883389</v>
      </c>
      <c r="F262" s="38">
        <f>IF(B262="","",$D$22/Summary!$B$6*H261)</f>
        <v>5687.69959083925</v>
      </c>
      <c r="G262" s="42"/>
      <c r="H262" s="38">
        <f t="shared" si="17"/>
        <v>817020.63476705353</v>
      </c>
    </row>
    <row r="263" spans="2:8" ht="18" x14ac:dyDescent="0.25">
      <c r="B263" s="36">
        <f t="shared" si="14"/>
        <v>220</v>
      </c>
      <c r="C263" s="37">
        <f>IF(B259:B408&lt;&gt;"",IF(Summary!$B$6=26,IF(B263=1,$D$25,C262+14),IF(Summary!$B$6=52,IF(B263=1,$D$25,C262+7),DATE(YEAR($D$25),MONTH($D$25)+(B263-1)*Summary!$B$7,IF(Summary!$B$6=24,IF(1-MOD(B263,2)=1,DAY($D$25)+14,DAY($D$25)),DAY($D$25))))),"")</f>
        <v>51380</v>
      </c>
      <c r="D263" s="38">
        <f t="shared" si="15"/>
        <v>41822.003449673139</v>
      </c>
      <c r="E263" s="38">
        <f t="shared" si="16"/>
        <v>36375.199217892783</v>
      </c>
      <c r="F263" s="38">
        <f>IF(B263="","",$D$22/Summary!$B$6*H262)</f>
        <v>5446.8042317803574</v>
      </c>
      <c r="G263" s="42"/>
      <c r="H263" s="38">
        <f t="shared" si="17"/>
        <v>780645.4355491607</v>
      </c>
    </row>
    <row r="264" spans="2:8" ht="18" x14ac:dyDescent="0.25">
      <c r="B264" s="36">
        <f t="shared" si="14"/>
        <v>221</v>
      </c>
      <c r="C264" s="37">
        <f>IF(B260:B408&lt;&gt;"",IF(Summary!$B$6=26,IF(B264=1,$D$25,C263+14),IF(Summary!$B$6=52,IF(B264=1,$D$25,C263+7),DATE(YEAR($D$25),MONTH($D$25)+(B264-1)*Summary!$B$7,IF(Summary!$B$6=24,IF(1-MOD(B264,2)=1,DAY($D$25)+14,DAY($D$25)),DAY($D$25))))),"")</f>
        <v>51410</v>
      </c>
      <c r="D264" s="38">
        <f t="shared" si="15"/>
        <v>41822.003449673139</v>
      </c>
      <c r="E264" s="38">
        <f t="shared" si="16"/>
        <v>36617.700546012071</v>
      </c>
      <c r="F264" s="38">
        <f>IF(B264="","",$D$22/Summary!$B$6*H263)</f>
        <v>5204.3029036610715</v>
      </c>
      <c r="G264" s="42"/>
      <c r="H264" s="38">
        <f t="shared" si="17"/>
        <v>744027.73500314867</v>
      </c>
    </row>
    <row r="265" spans="2:8" ht="18" x14ac:dyDescent="0.25">
      <c r="B265" s="36">
        <f t="shared" si="14"/>
        <v>222</v>
      </c>
      <c r="C265" s="37">
        <f>IF(B261:B408&lt;&gt;"",IF(Summary!$B$6=26,IF(B265=1,$D$25,C264+14),IF(Summary!$B$6=52,IF(B265=1,$D$25,C264+7),DATE(YEAR($D$25),MONTH($D$25)+(B265-1)*Summary!$B$7,IF(Summary!$B$6=24,IF(1-MOD(B265,2)=1,DAY($D$25)+14,DAY($D$25)),DAY($D$25))))),"")</f>
        <v>51441</v>
      </c>
      <c r="D265" s="38">
        <f t="shared" si="15"/>
        <v>41822.003449673139</v>
      </c>
      <c r="E265" s="38">
        <f t="shared" si="16"/>
        <v>36861.818549652147</v>
      </c>
      <c r="F265" s="38">
        <f>IF(B265="","",$D$22/Summary!$B$6*H264)</f>
        <v>4960.1849000209913</v>
      </c>
      <c r="G265" s="42"/>
      <c r="H265" s="38">
        <f t="shared" si="17"/>
        <v>707165.91645349655</v>
      </c>
    </row>
    <row r="266" spans="2:8" ht="18" x14ac:dyDescent="0.25">
      <c r="B266" s="36">
        <f t="shared" si="14"/>
        <v>223</v>
      </c>
      <c r="C266" s="37">
        <f>IF(B262:B408&lt;&gt;"",IF(Summary!$B$6=26,IF(B266=1,$D$25,C265+14),IF(Summary!$B$6=52,IF(B266=1,$D$25,C265+7),DATE(YEAR($D$25),MONTH($D$25)+(B266-1)*Summary!$B$7,IF(Summary!$B$6=24,IF(1-MOD(B266,2)=1,DAY($D$25)+14,DAY($D$25)),DAY($D$25))))),"")</f>
        <v>51471</v>
      </c>
      <c r="D266" s="38">
        <f t="shared" si="15"/>
        <v>41822.003449673139</v>
      </c>
      <c r="E266" s="38">
        <f t="shared" si="16"/>
        <v>37107.564006649831</v>
      </c>
      <c r="F266" s="38">
        <f>IF(B266="","",$D$22/Summary!$B$6*H265)</f>
        <v>4714.4394430233106</v>
      </c>
      <c r="G266" s="42"/>
      <c r="H266" s="38">
        <f t="shared" si="17"/>
        <v>670058.35244684666</v>
      </c>
    </row>
    <row r="267" spans="2:8" ht="18" x14ac:dyDescent="0.25">
      <c r="B267" s="36">
        <f t="shared" si="14"/>
        <v>224</v>
      </c>
      <c r="C267" s="37">
        <f>IF(B263:B408&lt;&gt;"",IF(Summary!$B$6=26,IF(B267=1,$D$25,C266+14),IF(Summary!$B$6=52,IF(B267=1,$D$25,C266+7),DATE(YEAR($D$25),MONTH($D$25)+(B267-1)*Summary!$B$7,IF(Summary!$B$6=24,IF(1-MOD(B267,2)=1,DAY($D$25)+14,DAY($D$25)),DAY($D$25))))),"")</f>
        <v>51502</v>
      </c>
      <c r="D267" s="38">
        <f t="shared" si="15"/>
        <v>41822.003449673139</v>
      </c>
      <c r="E267" s="38">
        <f t="shared" si="16"/>
        <v>37354.94776669416</v>
      </c>
      <c r="F267" s="38">
        <f>IF(B267="","",$D$22/Summary!$B$6*H266)</f>
        <v>4467.0556829789784</v>
      </c>
      <c r="G267" s="42"/>
      <c r="H267" s="38">
        <f t="shared" si="17"/>
        <v>632703.40468015254</v>
      </c>
    </row>
    <row r="268" spans="2:8" ht="18" x14ac:dyDescent="0.25">
      <c r="B268" s="36">
        <f t="shared" si="14"/>
        <v>225</v>
      </c>
      <c r="C268" s="37">
        <f>IF(B264:B408&lt;&gt;"",IF(Summary!$B$6=26,IF(B268=1,$D$25,C267+14),IF(Summary!$B$6=52,IF(B268=1,$D$25,C267+7),DATE(YEAR($D$25),MONTH($D$25)+(B268-1)*Summary!$B$7,IF(Summary!$B$6=24,IF(1-MOD(B268,2)=1,DAY($D$25)+14,DAY($D$25)),DAY($D$25))))),"")</f>
        <v>51533</v>
      </c>
      <c r="D268" s="38">
        <f t="shared" si="15"/>
        <v>41822.003449673139</v>
      </c>
      <c r="E268" s="38">
        <f t="shared" si="16"/>
        <v>37603.980751805459</v>
      </c>
      <c r="F268" s="38">
        <f>IF(B268="","",$D$22/Summary!$B$6*H267)</f>
        <v>4218.0226978676837</v>
      </c>
      <c r="G268" s="42"/>
      <c r="H268" s="38">
        <f t="shared" si="17"/>
        <v>595099.42392834707</v>
      </c>
    </row>
    <row r="269" spans="2:8" ht="18" x14ac:dyDescent="0.25">
      <c r="B269" s="36">
        <f t="shared" si="14"/>
        <v>226</v>
      </c>
      <c r="C269" s="37">
        <f>IF(B265:B408&lt;&gt;"",IF(Summary!$B$6=26,IF(B269=1,$D$25,C268+14),IF(Summary!$B$6=52,IF(B269=1,$D$25,C268+7),DATE(YEAR($D$25),MONTH($D$25)+(B269-1)*Summary!$B$7,IF(Summary!$B$6=24,IF(1-MOD(B269,2)=1,DAY($D$25)+14,DAY($D$25)),DAY($D$25))))),"")</f>
        <v>51561</v>
      </c>
      <c r="D269" s="38">
        <f t="shared" si="15"/>
        <v>41822.003449673139</v>
      </c>
      <c r="E269" s="38">
        <f t="shared" si="16"/>
        <v>37854.673956817489</v>
      </c>
      <c r="F269" s="38">
        <f>IF(B269="","",$D$22/Summary!$B$6*H268)</f>
        <v>3967.3294928556475</v>
      </c>
      <c r="G269" s="42"/>
      <c r="H269" s="38">
        <f t="shared" si="17"/>
        <v>557244.74997152959</v>
      </c>
    </row>
    <row r="270" spans="2:8" ht="18" x14ac:dyDescent="0.25">
      <c r="B270" s="36">
        <f t="shared" si="14"/>
        <v>227</v>
      </c>
      <c r="C270" s="37">
        <f>IF(B266:B408&lt;&gt;"",IF(Summary!$B$6=26,IF(B270=1,$D$25,C269+14),IF(Summary!$B$6=52,IF(B270=1,$D$25,C269+7),DATE(YEAR($D$25),MONTH($D$25)+(B270-1)*Summary!$B$7,IF(Summary!$B$6=24,IF(1-MOD(B270,2)=1,DAY($D$25)+14,DAY($D$25)),DAY($D$25))))),"")</f>
        <v>51592</v>
      </c>
      <c r="D270" s="38">
        <f t="shared" si="15"/>
        <v>41822.003449673139</v>
      </c>
      <c r="E270" s="38">
        <f t="shared" si="16"/>
        <v>38107.038449862943</v>
      </c>
      <c r="F270" s="38">
        <f>IF(B270="","",$D$22/Summary!$B$6*H269)</f>
        <v>3714.9649998101977</v>
      </c>
      <c r="G270" s="42"/>
      <c r="H270" s="38">
        <f t="shared" si="17"/>
        <v>519137.71152166661</v>
      </c>
    </row>
    <row r="271" spans="2:8" ht="18" x14ac:dyDescent="0.25">
      <c r="B271" s="36">
        <f t="shared" si="14"/>
        <v>228</v>
      </c>
      <c r="C271" s="37">
        <f>IF(B267:B408&lt;&gt;"",IF(Summary!$B$6=26,IF(B271=1,$D$25,C270+14),IF(Summary!$B$6=52,IF(B271=1,$D$25,C270+7),DATE(YEAR($D$25),MONTH($D$25)+(B271-1)*Summary!$B$7,IF(Summary!$B$6=24,IF(1-MOD(B271,2)=1,DAY($D$25)+14,DAY($D$25)),DAY($D$25))))),"")</f>
        <v>51622</v>
      </c>
      <c r="D271" s="38">
        <f t="shared" si="15"/>
        <v>41822.003449673139</v>
      </c>
      <c r="E271" s="38">
        <f t="shared" si="16"/>
        <v>38361.085372862028</v>
      </c>
      <c r="F271" s="38">
        <f>IF(B271="","",$D$22/Summary!$B$6*H270)</f>
        <v>3460.918076811111</v>
      </c>
      <c r="G271" s="42"/>
      <c r="H271" s="38">
        <f t="shared" si="17"/>
        <v>480776.62614880456</v>
      </c>
    </row>
    <row r="272" spans="2:8" ht="18" x14ac:dyDescent="0.25">
      <c r="B272" s="36">
        <f t="shared" si="14"/>
        <v>229</v>
      </c>
      <c r="C272" s="37">
        <f>IF(B268:B408&lt;&gt;"",IF(Summary!$B$6=26,IF(B272=1,$D$25,C271+14),IF(Summary!$B$6=52,IF(B272=1,$D$25,C271+7),DATE(YEAR($D$25),MONTH($D$25)+(B272-1)*Summary!$B$7,IF(Summary!$B$6=24,IF(1-MOD(B272,2)=1,DAY($D$25)+14,DAY($D$25)),DAY($D$25))))),"")</f>
        <v>51653</v>
      </c>
      <c r="D272" s="38">
        <f t="shared" si="15"/>
        <v>41822.003449673139</v>
      </c>
      <c r="E272" s="38">
        <f t="shared" si="16"/>
        <v>38616.825942014439</v>
      </c>
      <c r="F272" s="38">
        <f>IF(B272="","",$D$22/Summary!$B$6*H271)</f>
        <v>3205.1775076586973</v>
      </c>
      <c r="G272" s="42"/>
      <c r="H272" s="38">
        <f t="shared" si="17"/>
        <v>442159.8002067901</v>
      </c>
    </row>
    <row r="273" spans="2:8" ht="18" x14ac:dyDescent="0.25">
      <c r="B273" s="36">
        <f t="shared" si="14"/>
        <v>230</v>
      </c>
      <c r="C273" s="37">
        <f>IF(B269:B408&lt;&gt;"",IF(Summary!$B$6=26,IF(B273=1,$D$25,C272+14),IF(Summary!$B$6=52,IF(B273=1,$D$25,C272+7),DATE(YEAR($D$25),MONTH($D$25)+(B273-1)*Summary!$B$7,IF(Summary!$B$6=24,IF(1-MOD(B273,2)=1,DAY($D$25)+14,DAY($D$25)),DAY($D$25))))),"")</f>
        <v>51683</v>
      </c>
      <c r="D273" s="38">
        <f t="shared" si="15"/>
        <v>41822.003449673139</v>
      </c>
      <c r="E273" s="38">
        <f t="shared" si="16"/>
        <v>38874.271448294538</v>
      </c>
      <c r="F273" s="38">
        <f>IF(B273="","",$D$22/Summary!$B$6*H272)</f>
        <v>2947.7320013786007</v>
      </c>
      <c r="G273" s="42"/>
      <c r="H273" s="38">
        <f t="shared" si="17"/>
        <v>403285.52875849558</v>
      </c>
    </row>
    <row r="274" spans="2:8" ht="18" x14ac:dyDescent="0.25">
      <c r="B274" s="36">
        <f t="shared" si="14"/>
        <v>231</v>
      </c>
      <c r="C274" s="37">
        <f>IF(B270:B408&lt;&gt;"",IF(Summary!$B$6=26,IF(B274=1,$D$25,C273+14),IF(Summary!$B$6=52,IF(B274=1,$D$25,C273+7),DATE(YEAR($D$25),MONTH($D$25)+(B274-1)*Summary!$B$7,IF(Summary!$B$6=24,IF(1-MOD(B274,2)=1,DAY($D$25)+14,DAY($D$25)),DAY($D$25))))),"")</f>
        <v>51714</v>
      </c>
      <c r="D274" s="38">
        <f t="shared" si="15"/>
        <v>41822.003449673139</v>
      </c>
      <c r="E274" s="38">
        <f t="shared" si="16"/>
        <v>39133.433257949837</v>
      </c>
      <c r="F274" s="38">
        <f>IF(B274="","",$D$22/Summary!$B$6*H273)</f>
        <v>2688.5701917233041</v>
      </c>
      <c r="G274" s="42"/>
      <c r="H274" s="38">
        <f t="shared" si="17"/>
        <v>364152.09550054575</v>
      </c>
    </row>
    <row r="275" spans="2:8" ht="18" x14ac:dyDescent="0.25">
      <c r="B275" s="36">
        <f t="shared" si="14"/>
        <v>232</v>
      </c>
      <c r="C275" s="37">
        <f>IF(B271:B408&lt;&gt;"",IF(Summary!$B$6=26,IF(B275=1,$D$25,C274+14),IF(Summary!$B$6=52,IF(B275=1,$D$25,C274+7),DATE(YEAR($D$25),MONTH($D$25)+(B275-1)*Summary!$B$7,IF(Summary!$B$6=24,IF(1-MOD(B275,2)=1,DAY($D$25)+14,DAY($D$25)),DAY($D$25))))),"")</f>
        <v>51745</v>
      </c>
      <c r="D275" s="38">
        <f t="shared" si="15"/>
        <v>41822.003449673139</v>
      </c>
      <c r="E275" s="38">
        <f t="shared" si="16"/>
        <v>39394.322813002836</v>
      </c>
      <c r="F275" s="38">
        <f>IF(B275="","",$D$22/Summary!$B$6*H274)</f>
        <v>2427.6806366703054</v>
      </c>
      <c r="G275" s="42"/>
      <c r="H275" s="38">
        <f t="shared" si="17"/>
        <v>324757.77268754289</v>
      </c>
    </row>
    <row r="276" spans="2:8" ht="18" x14ac:dyDescent="0.25">
      <c r="B276" s="36">
        <f t="shared" si="14"/>
        <v>233</v>
      </c>
      <c r="C276" s="37">
        <f>IF(B272:B408&lt;&gt;"",IF(Summary!$B$6=26,IF(B276=1,$D$25,C275+14),IF(Summary!$B$6=52,IF(B276=1,$D$25,C275+7),DATE(YEAR($D$25),MONTH($D$25)+(B276-1)*Summary!$B$7,IF(Summary!$B$6=24,IF(1-MOD(B276,2)=1,DAY($D$25)+14,DAY($D$25)),DAY($D$25))))),"")</f>
        <v>51775</v>
      </c>
      <c r="D276" s="38">
        <f t="shared" si="15"/>
        <v>41822.003449673139</v>
      </c>
      <c r="E276" s="38">
        <f t="shared" si="16"/>
        <v>39656.951631756187</v>
      </c>
      <c r="F276" s="38">
        <f>IF(B276="","",$D$22/Summary!$B$6*H275)</f>
        <v>2165.0518179169526</v>
      </c>
      <c r="G276" s="42"/>
      <c r="H276" s="38">
        <f t="shared" si="17"/>
        <v>285100.82105578668</v>
      </c>
    </row>
    <row r="277" spans="2:8" ht="18" x14ac:dyDescent="0.25">
      <c r="B277" s="36">
        <f t="shared" si="14"/>
        <v>234</v>
      </c>
      <c r="C277" s="37">
        <f>IF(B273:B408&lt;&gt;"",IF(Summary!$B$6=26,IF(B277=1,$D$25,C276+14),IF(Summary!$B$6=52,IF(B277=1,$D$25,C276+7),DATE(YEAR($D$25),MONTH($D$25)+(B277-1)*Summary!$B$7,IF(Summary!$B$6=24,IF(1-MOD(B277,2)=1,DAY($D$25)+14,DAY($D$25)),DAY($D$25))))),"")</f>
        <v>51806</v>
      </c>
      <c r="D277" s="38">
        <f t="shared" si="15"/>
        <v>41822.003449673139</v>
      </c>
      <c r="E277" s="38">
        <f t="shared" si="16"/>
        <v>39921.331309301226</v>
      </c>
      <c r="F277" s="38">
        <f>IF(B277="","",$D$22/Summary!$B$6*H276)</f>
        <v>1900.6721403719114</v>
      </c>
      <c r="G277" s="42"/>
      <c r="H277" s="38">
        <f t="shared" si="17"/>
        <v>245179.48974648546</v>
      </c>
    </row>
    <row r="278" spans="2:8" ht="18" x14ac:dyDescent="0.25">
      <c r="B278" s="36">
        <f t="shared" si="14"/>
        <v>235</v>
      </c>
      <c r="C278" s="37">
        <f>IF(B274:B408&lt;&gt;"",IF(Summary!$B$6=26,IF(B278=1,$D$25,C277+14),IF(Summary!$B$6=52,IF(B278=1,$D$25,C277+7),DATE(YEAR($D$25),MONTH($D$25)+(B278-1)*Summary!$B$7,IF(Summary!$B$6=24,IF(1-MOD(B278,2)=1,DAY($D$25)+14,DAY($D$25)),DAY($D$25))))),"")</f>
        <v>51836</v>
      </c>
      <c r="D278" s="38">
        <f t="shared" si="15"/>
        <v>41822.003449673139</v>
      </c>
      <c r="E278" s="38">
        <f t="shared" si="16"/>
        <v>40187.473518029903</v>
      </c>
      <c r="F278" s="38">
        <f>IF(B278="","",$D$22/Summary!$B$6*H277)</f>
        <v>1634.5299316432365</v>
      </c>
      <c r="G278" s="42"/>
      <c r="H278" s="38">
        <f t="shared" si="17"/>
        <v>204992.01622845556</v>
      </c>
    </row>
    <row r="279" spans="2:8" ht="18" x14ac:dyDescent="0.25">
      <c r="B279" s="36">
        <f t="shared" si="14"/>
        <v>236</v>
      </c>
      <c r="C279" s="37">
        <f>IF(B275:B408&lt;&gt;"",IF(Summary!$B$6=26,IF(B279=1,$D$25,C278+14),IF(Summary!$B$6=52,IF(B279=1,$D$25,C278+7),DATE(YEAR($D$25),MONTH($D$25)+(B279-1)*Summary!$B$7,IF(Summary!$B$6=24,IF(1-MOD(B279,2)=1,DAY($D$25)+14,DAY($D$25)),DAY($D$25))))),"")</f>
        <v>51867</v>
      </c>
      <c r="D279" s="38">
        <f t="shared" si="15"/>
        <v>41822.003449673139</v>
      </c>
      <c r="E279" s="38">
        <f t="shared" si="16"/>
        <v>40455.390008150105</v>
      </c>
      <c r="F279" s="38">
        <f>IF(B279="","",$D$22/Summary!$B$6*H278)</f>
        <v>1366.6134415230372</v>
      </c>
      <c r="G279" s="42"/>
      <c r="H279" s="38">
        <f t="shared" si="17"/>
        <v>164536.62622030545</v>
      </c>
    </row>
    <row r="280" spans="2:8" ht="18" x14ac:dyDescent="0.25">
      <c r="B280" s="36">
        <f t="shared" si="14"/>
        <v>237</v>
      </c>
      <c r="C280" s="37">
        <f>IF(B276:B408&lt;&gt;"",IF(Summary!$B$6=26,IF(B280=1,$D$25,C279+14),IF(Summary!$B$6=52,IF(B280=1,$D$25,C279+7),DATE(YEAR($D$25),MONTH($D$25)+(B280-1)*Summary!$B$7,IF(Summary!$B$6=24,IF(1-MOD(B280,2)=1,DAY($D$25)+14,DAY($D$25)),DAY($D$25))))),"")</f>
        <v>51898</v>
      </c>
      <c r="D280" s="38">
        <f t="shared" si="15"/>
        <v>41822.003449673139</v>
      </c>
      <c r="E280" s="38">
        <f t="shared" si="16"/>
        <v>40725.092608204439</v>
      </c>
      <c r="F280" s="38">
        <f>IF(B280="","",$D$22/Summary!$B$6*H279)</f>
        <v>1096.910841468703</v>
      </c>
      <c r="G280" s="42"/>
      <c r="H280" s="38">
        <f t="shared" si="17"/>
        <v>123811.53361210102</v>
      </c>
    </row>
    <row r="281" spans="2:8" ht="18" x14ac:dyDescent="0.25">
      <c r="B281" s="36">
        <f t="shared" si="14"/>
        <v>238</v>
      </c>
      <c r="C281" s="37">
        <f>IF(B277:B408&lt;&gt;"",IF(Summary!$B$6=26,IF(B281=1,$D$25,C280+14),IF(Summary!$B$6=52,IF(B281=1,$D$25,C280+7),DATE(YEAR($D$25),MONTH($D$25)+(B281-1)*Summary!$B$7,IF(Summary!$B$6=24,IF(1-MOD(B281,2)=1,DAY($D$25)+14,DAY($D$25)),DAY($D$25))))),"")</f>
        <v>51926</v>
      </c>
      <c r="D281" s="38">
        <f t="shared" si="15"/>
        <v>41822.003449673139</v>
      </c>
      <c r="E281" s="38">
        <f t="shared" si="16"/>
        <v>40996.593225592464</v>
      </c>
      <c r="F281" s="38">
        <f>IF(B281="","",$D$22/Summary!$B$6*H280)</f>
        <v>825.41022408067352</v>
      </c>
      <c r="G281" s="42"/>
      <c r="H281" s="38">
        <f t="shared" si="17"/>
        <v>82814.940386508562</v>
      </c>
    </row>
    <row r="282" spans="2:8" ht="18" x14ac:dyDescent="0.25">
      <c r="B282" s="36">
        <f t="shared" si="14"/>
        <v>239</v>
      </c>
      <c r="C282" s="37">
        <f>IF(B278:B408&lt;&gt;"",IF(Summary!$B$6=26,IF(B282=1,$D$25,C281+14),IF(Summary!$B$6=52,IF(B282=1,$D$25,C281+7),DATE(YEAR($D$25),MONTH($D$25)+(B282-1)*Summary!$B$7,IF(Summary!$B$6=24,IF(1-MOD(B282,2)=1,DAY($D$25)+14,DAY($D$25)),DAY($D$25))))),"")</f>
        <v>51957</v>
      </c>
      <c r="D282" s="38">
        <f t="shared" si="15"/>
        <v>41822.003449673139</v>
      </c>
      <c r="E282" s="38">
        <f t="shared" si="16"/>
        <v>41269.903847096415</v>
      </c>
      <c r="F282" s="38">
        <f>IF(B282="","",$D$22/Summary!$B$6*H281)</f>
        <v>552.09960257672378</v>
      </c>
      <c r="G282" s="42"/>
      <c r="H282" s="38">
        <f t="shared" si="17"/>
        <v>41545.036539412147</v>
      </c>
    </row>
    <row r="283" spans="2:8" ht="18" x14ac:dyDescent="0.25">
      <c r="B283" s="36">
        <f t="shared" si="14"/>
        <v>240</v>
      </c>
      <c r="C283" s="37">
        <f>IF(B279:B408&lt;&gt;"",IF(Summary!$B$6=26,IF(B283=1,$D$25,C282+14),IF(Summary!$B$6=52,IF(B283=1,$D$25,C282+7),DATE(YEAR($D$25),MONTH($D$25)+(B283-1)*Summary!$B$7,IF(Summary!$B$6=24,IF(1-MOD(B283,2)=1,DAY($D$25)+14,DAY($D$25)),DAY($D$25))))),"")</f>
        <v>51987</v>
      </c>
      <c r="D283" s="38">
        <f t="shared" si="15"/>
        <v>41545.036539412147</v>
      </c>
      <c r="E283" s="38">
        <f t="shared" si="16"/>
        <v>41545.036539412147</v>
      </c>
      <c r="F283" s="38">
        <f>IF(B283="","",$D$22/Summary!$B$6*H282)</f>
        <v>276.96691026274766</v>
      </c>
      <c r="G283" s="42"/>
      <c r="H283" s="38">
        <f t="shared" si="17"/>
        <v>0</v>
      </c>
    </row>
    <row r="284" spans="2:8" ht="18" x14ac:dyDescent="0.25">
      <c r="B284" s="36" t="str">
        <f t="shared" si="14"/>
        <v/>
      </c>
      <c r="C284" s="37" t="str">
        <f>IF(B280:B408&lt;&gt;"",IF(Summary!$B$6=26,IF(B284=1,$D$25,C283+14),IF(Summary!$B$6=52,IF(B284=1,$D$25,C283+7),DATE(YEAR($D$25),MONTH($D$25)+(B284-1)*Summary!$B$7,IF(Summary!$B$6=24,IF(1-MOD(B284,2)=1,DAY($D$25)+14,DAY($D$25)),DAY($D$25))))),"")</f>
        <v/>
      </c>
      <c r="D284" s="38" t="str">
        <f t="shared" si="15"/>
        <v/>
      </c>
      <c r="E284" s="38" t="str">
        <f t="shared" si="16"/>
        <v/>
      </c>
      <c r="F284" s="38" t="str">
        <f>IF(B284="","",$D$22/Summary!$B$6*H283)</f>
        <v/>
      </c>
      <c r="G284" s="42"/>
      <c r="H284" s="38" t="str">
        <f t="shared" si="17"/>
        <v/>
      </c>
    </row>
    <row r="285" spans="2:8" ht="18" x14ac:dyDescent="0.25">
      <c r="B285" s="36" t="str">
        <f t="shared" si="14"/>
        <v/>
      </c>
      <c r="C285" s="37" t="str">
        <f>IF(B281:B408&lt;&gt;"",IF(Summary!$B$6=26,IF(B285=1,$D$25,C284+14),IF(Summary!$B$6=52,IF(B285=1,$D$25,C284+7),DATE(YEAR($D$25),MONTH($D$25)+(B285-1)*Summary!$B$7,IF(Summary!$B$6=24,IF(1-MOD(B285,2)=1,DAY($D$25)+14,DAY($D$25)),DAY($D$25))))),"")</f>
        <v/>
      </c>
      <c r="D285" s="38" t="str">
        <f t="shared" si="15"/>
        <v/>
      </c>
      <c r="E285" s="38" t="str">
        <f t="shared" si="16"/>
        <v/>
      </c>
      <c r="F285" s="38" t="str">
        <f>IF(B285="","",$D$22/Summary!$B$6*H284)</f>
        <v/>
      </c>
      <c r="G285" s="42"/>
      <c r="H285" s="38" t="str">
        <f t="shared" si="17"/>
        <v/>
      </c>
    </row>
    <row r="286" spans="2:8" ht="18" x14ac:dyDescent="0.25">
      <c r="B286" s="36" t="str">
        <f t="shared" si="14"/>
        <v/>
      </c>
      <c r="C286" s="37" t="str">
        <f>IF(B282:B408&lt;&gt;"",IF(Summary!$B$6=26,IF(B286=1,$D$25,C285+14),IF(Summary!$B$6=52,IF(B286=1,$D$25,C285+7),DATE(YEAR($D$25),MONTH($D$25)+(B286-1)*Summary!$B$7,IF(Summary!$B$6=24,IF(1-MOD(B286,2)=1,DAY($D$25)+14,DAY($D$25)),DAY($D$25))))),"")</f>
        <v/>
      </c>
      <c r="D286" s="38" t="str">
        <f t="shared" si="15"/>
        <v/>
      </c>
      <c r="E286" s="38" t="str">
        <f t="shared" si="16"/>
        <v/>
      </c>
      <c r="F286" s="38" t="str">
        <f>IF(B286="","",$D$22/Summary!$B$6*H285)</f>
        <v/>
      </c>
      <c r="G286" s="42"/>
      <c r="H286" s="38" t="str">
        <f t="shared" si="17"/>
        <v/>
      </c>
    </row>
    <row r="287" spans="2:8" ht="18" x14ac:dyDescent="0.25">
      <c r="B287" s="36" t="str">
        <f t="shared" si="14"/>
        <v/>
      </c>
      <c r="C287" s="37" t="str">
        <f>IF(B283:B408&lt;&gt;"",IF(Summary!$B$6=26,IF(B287=1,$D$25,C286+14),IF(Summary!$B$6=52,IF(B287=1,$D$25,C286+7),DATE(YEAR($D$25),MONTH($D$25)+(B287-1)*Summary!$B$7,IF(Summary!$B$6=24,IF(1-MOD(B287,2)=1,DAY($D$25)+14,DAY($D$25)),DAY($D$25))))),"")</f>
        <v/>
      </c>
      <c r="D287" s="38" t="str">
        <f t="shared" si="15"/>
        <v/>
      </c>
      <c r="E287" s="38" t="str">
        <f t="shared" si="16"/>
        <v/>
      </c>
      <c r="F287" s="38" t="str">
        <f>IF(B287="","",$D$22/Summary!$B$6*H286)</f>
        <v/>
      </c>
      <c r="G287" s="42"/>
      <c r="H287" s="38" t="str">
        <f t="shared" si="17"/>
        <v/>
      </c>
    </row>
    <row r="288" spans="2:8" ht="18" x14ac:dyDescent="0.25">
      <c r="B288" s="36" t="str">
        <f t="shared" si="14"/>
        <v/>
      </c>
      <c r="C288" s="37" t="str">
        <f>IF(B284:B408&lt;&gt;"",IF(Summary!$B$6=26,IF(B288=1,$D$25,C287+14),IF(Summary!$B$6=52,IF(B288=1,$D$25,C287+7),DATE(YEAR($D$25),MONTH($D$25)+(B288-1)*Summary!$B$7,IF(Summary!$B$6=24,IF(1-MOD(B288,2)=1,DAY($D$25)+14,DAY($D$25)),DAY($D$25))))),"")</f>
        <v/>
      </c>
      <c r="D288" s="38" t="str">
        <f t="shared" si="15"/>
        <v/>
      </c>
      <c r="E288" s="38" t="str">
        <f t="shared" si="16"/>
        <v/>
      </c>
      <c r="F288" s="38" t="str">
        <f>IF(B288="","",$D$22/Summary!$B$6*H287)</f>
        <v/>
      </c>
      <c r="G288" s="42"/>
      <c r="H288" s="38" t="str">
        <f t="shared" si="17"/>
        <v/>
      </c>
    </row>
    <row r="289" spans="2:8" ht="18" x14ac:dyDescent="0.25">
      <c r="B289" s="36" t="str">
        <f t="shared" si="14"/>
        <v/>
      </c>
      <c r="C289" s="37" t="str">
        <f>IF(B285:B408&lt;&gt;"",IF(Summary!$B$6=26,IF(B289=1,$D$25,C288+14),IF(Summary!$B$6=52,IF(B289=1,$D$25,C288+7),DATE(YEAR($D$25),MONTH($D$25)+(B289-1)*Summary!$B$7,IF(Summary!$B$6=24,IF(1-MOD(B289,2)=1,DAY($D$25)+14,DAY($D$25)),DAY($D$25))))),"")</f>
        <v/>
      </c>
      <c r="D289" s="38" t="str">
        <f t="shared" si="15"/>
        <v/>
      </c>
      <c r="E289" s="38" t="str">
        <f t="shared" si="16"/>
        <v/>
      </c>
      <c r="F289" s="38" t="str">
        <f>IF(B289="","",$D$22/Summary!$B$6*H288)</f>
        <v/>
      </c>
      <c r="G289" s="42"/>
      <c r="H289" s="38" t="str">
        <f t="shared" si="17"/>
        <v/>
      </c>
    </row>
    <row r="290" spans="2:8" ht="18" x14ac:dyDescent="0.25">
      <c r="B290" s="36" t="str">
        <f t="shared" si="14"/>
        <v/>
      </c>
      <c r="C290" s="37" t="str">
        <f>IF(B286:B408&lt;&gt;"",IF(Summary!$B$6=26,IF(B290=1,$D$25,C289+14),IF(Summary!$B$6=52,IF(B290=1,$D$25,C289+7),DATE(YEAR($D$25),MONTH($D$25)+(B290-1)*Summary!$B$7,IF(Summary!$B$6=24,IF(1-MOD(B290,2)=1,DAY($D$25)+14,DAY($D$25)),DAY($D$25))))),"")</f>
        <v/>
      </c>
      <c r="D290" s="38" t="str">
        <f t="shared" si="15"/>
        <v/>
      </c>
      <c r="E290" s="38" t="str">
        <f t="shared" si="16"/>
        <v/>
      </c>
      <c r="F290" s="38" t="str">
        <f>IF(B290="","",$D$22/Summary!$B$6*H289)</f>
        <v/>
      </c>
      <c r="G290" s="42"/>
      <c r="H290" s="38" t="str">
        <f t="shared" si="17"/>
        <v/>
      </c>
    </row>
    <row r="291" spans="2:8" ht="18" x14ac:dyDescent="0.25">
      <c r="B291" s="36" t="str">
        <f t="shared" si="14"/>
        <v/>
      </c>
      <c r="C291" s="37" t="str">
        <f>IF(B287:B408&lt;&gt;"",IF(Summary!$B$6=26,IF(B291=1,$D$25,C290+14),IF(Summary!$B$6=52,IF(B291=1,$D$25,C290+7),DATE(YEAR($D$25),MONTH($D$25)+(B291-1)*Summary!$B$7,IF(Summary!$B$6=24,IF(1-MOD(B291,2)=1,DAY($D$25)+14,DAY($D$25)),DAY($D$25))))),"")</f>
        <v/>
      </c>
      <c r="D291" s="38" t="str">
        <f t="shared" si="15"/>
        <v/>
      </c>
      <c r="E291" s="38" t="str">
        <f t="shared" si="16"/>
        <v/>
      </c>
      <c r="F291" s="38" t="str">
        <f>IF(B291="","",$D$22/Summary!$B$6*H290)</f>
        <v/>
      </c>
      <c r="G291" s="42"/>
      <c r="H291" s="38" t="str">
        <f t="shared" si="17"/>
        <v/>
      </c>
    </row>
    <row r="292" spans="2:8" ht="18" x14ac:dyDescent="0.25">
      <c r="B292" s="36" t="str">
        <f t="shared" si="14"/>
        <v/>
      </c>
      <c r="C292" s="37" t="str">
        <f>IF(B288:B408&lt;&gt;"",IF(Summary!$B$6=26,IF(B292=1,$D$25,C291+14),IF(Summary!$B$6=52,IF(B292=1,$D$25,C291+7),DATE(YEAR($D$25),MONTH($D$25)+(B292-1)*Summary!$B$7,IF(Summary!$B$6=24,IF(1-MOD(B292,2)=1,DAY($D$25)+14,DAY($D$25)),DAY($D$25))))),"")</f>
        <v/>
      </c>
      <c r="D292" s="38" t="str">
        <f t="shared" si="15"/>
        <v/>
      </c>
      <c r="E292" s="38" t="str">
        <f t="shared" si="16"/>
        <v/>
      </c>
      <c r="F292" s="38" t="str">
        <f>IF(B292="","",$D$22/Summary!$B$6*H291)</f>
        <v/>
      </c>
      <c r="G292" s="42"/>
      <c r="H292" s="38" t="str">
        <f t="shared" si="17"/>
        <v/>
      </c>
    </row>
    <row r="293" spans="2:8" ht="18" x14ac:dyDescent="0.25">
      <c r="B293" s="36" t="str">
        <f t="shared" si="14"/>
        <v/>
      </c>
      <c r="C293" s="37" t="str">
        <f>IF(B289:B408&lt;&gt;"",IF(Summary!$B$6=26,IF(B293=1,$D$25,C292+14),IF(Summary!$B$6=52,IF(B293=1,$D$25,C292+7),DATE(YEAR($D$25),MONTH($D$25)+(B293-1)*Summary!$B$7,IF(Summary!$B$6=24,IF(1-MOD(B293,2)=1,DAY($D$25)+14,DAY($D$25)),DAY($D$25))))),"")</f>
        <v/>
      </c>
      <c r="D293" s="38" t="str">
        <f t="shared" si="15"/>
        <v/>
      </c>
      <c r="E293" s="38" t="str">
        <f t="shared" si="16"/>
        <v/>
      </c>
      <c r="F293" s="38" t="str">
        <f>IF(B293="","",$D$22/Summary!$B$6*H292)</f>
        <v/>
      </c>
      <c r="G293" s="42"/>
      <c r="H293" s="38" t="str">
        <f t="shared" si="17"/>
        <v/>
      </c>
    </row>
    <row r="294" spans="2:8" ht="18" x14ac:dyDescent="0.25">
      <c r="B294" s="36" t="str">
        <f t="shared" si="14"/>
        <v/>
      </c>
      <c r="C294" s="37" t="str">
        <f>IF(B290:B408&lt;&gt;"",IF(Summary!$B$6=26,IF(B294=1,$D$25,C293+14),IF(Summary!$B$6=52,IF(B294=1,$D$25,C293+7),DATE(YEAR($D$25),MONTH($D$25)+(B294-1)*Summary!$B$7,IF(Summary!$B$6=24,IF(1-MOD(B294,2)=1,DAY($D$25)+14,DAY($D$25)),DAY($D$25))))),"")</f>
        <v/>
      </c>
      <c r="D294" s="38" t="str">
        <f t="shared" si="15"/>
        <v/>
      </c>
      <c r="E294" s="38" t="str">
        <f t="shared" si="16"/>
        <v/>
      </c>
      <c r="F294" s="38" t="str">
        <f>IF(B294="","",$D$22/Summary!$B$6*H293)</f>
        <v/>
      </c>
      <c r="G294" s="42"/>
      <c r="H294" s="38" t="str">
        <f t="shared" si="17"/>
        <v/>
      </c>
    </row>
    <row r="295" spans="2:8" ht="18" x14ac:dyDescent="0.25">
      <c r="B295" s="36" t="str">
        <f t="shared" si="14"/>
        <v/>
      </c>
      <c r="C295" s="37" t="str">
        <f>IF(B291:B408&lt;&gt;"",IF(Summary!$B$6=26,IF(B295=1,$D$25,C294+14),IF(Summary!$B$6=52,IF(B295=1,$D$25,C294+7),DATE(YEAR($D$25),MONTH($D$25)+(B295-1)*Summary!$B$7,IF(Summary!$B$6=24,IF(1-MOD(B295,2)=1,DAY($D$25)+14,DAY($D$25)),DAY($D$25))))),"")</f>
        <v/>
      </c>
      <c r="D295" s="38" t="str">
        <f t="shared" si="15"/>
        <v/>
      </c>
      <c r="E295" s="38" t="str">
        <f t="shared" si="16"/>
        <v/>
      </c>
      <c r="F295" s="38" t="str">
        <f>IF(B295="","",$D$22/Summary!$B$6*H294)</f>
        <v/>
      </c>
      <c r="G295" s="42"/>
      <c r="H295" s="38" t="str">
        <f t="shared" si="17"/>
        <v/>
      </c>
    </row>
    <row r="296" spans="2:8" ht="18" x14ac:dyDescent="0.25">
      <c r="B296" s="36" t="str">
        <f t="shared" si="14"/>
        <v/>
      </c>
      <c r="C296" s="37" t="str">
        <f>IF(B292:B408&lt;&gt;"",IF(Summary!$B$6=26,IF(B296=1,$D$25,C295+14),IF(Summary!$B$6=52,IF(B296=1,$D$25,C295+7),DATE(YEAR($D$25),MONTH($D$25)+(B296-1)*Summary!$B$7,IF(Summary!$B$6=24,IF(1-MOD(B296,2)=1,DAY($D$25)+14,DAY($D$25)),DAY($D$25))))),"")</f>
        <v/>
      </c>
      <c r="D296" s="38" t="str">
        <f t="shared" si="15"/>
        <v/>
      </c>
      <c r="E296" s="38" t="str">
        <f t="shared" si="16"/>
        <v/>
      </c>
      <c r="F296" s="38" t="str">
        <f>IF(B296="","",$D$22/Summary!$B$6*H295)</f>
        <v/>
      </c>
      <c r="G296" s="42"/>
      <c r="H296" s="38" t="str">
        <f t="shared" si="17"/>
        <v/>
      </c>
    </row>
    <row r="297" spans="2:8" ht="18" x14ac:dyDescent="0.25">
      <c r="B297" s="36" t="str">
        <f t="shared" si="14"/>
        <v/>
      </c>
      <c r="C297" s="37" t="str">
        <f>IF(B293:B408&lt;&gt;"",IF(Summary!$B$6=26,IF(B297=1,$D$25,C296+14),IF(Summary!$B$6=52,IF(B297=1,$D$25,C296+7),DATE(YEAR($D$25),MONTH($D$25)+(B297-1)*Summary!$B$7,IF(Summary!$B$6=24,IF(1-MOD(B297,2)=1,DAY($D$25)+14,DAY($D$25)),DAY($D$25))))),"")</f>
        <v/>
      </c>
      <c r="D297" s="38" t="str">
        <f t="shared" si="15"/>
        <v/>
      </c>
      <c r="E297" s="38" t="str">
        <f t="shared" si="16"/>
        <v/>
      </c>
      <c r="F297" s="38" t="str">
        <f>IF(B297="","",$D$22/Summary!$B$6*H296)</f>
        <v/>
      </c>
      <c r="G297" s="42"/>
      <c r="H297" s="38" t="str">
        <f t="shared" si="17"/>
        <v/>
      </c>
    </row>
    <row r="298" spans="2:8" ht="18" x14ac:dyDescent="0.25">
      <c r="B298" s="36" t="str">
        <f t="shared" si="14"/>
        <v/>
      </c>
      <c r="C298" s="37" t="str">
        <f>IF(B294:B408&lt;&gt;"",IF(Summary!$B$6=26,IF(B298=1,$D$25,C297+14),IF(Summary!$B$6=52,IF(B298=1,$D$25,C297+7),DATE(YEAR($D$25),MONTH($D$25)+(B298-1)*Summary!$B$7,IF(Summary!$B$6=24,IF(1-MOD(B298,2)=1,DAY($D$25)+14,DAY($D$25)),DAY($D$25))))),"")</f>
        <v/>
      </c>
      <c r="D298" s="38" t="str">
        <f t="shared" si="15"/>
        <v/>
      </c>
      <c r="E298" s="38" t="str">
        <f t="shared" si="16"/>
        <v/>
      </c>
      <c r="F298" s="38" t="str">
        <f>IF(B298="","",$D$22/Summary!$B$6*H297)</f>
        <v/>
      </c>
      <c r="G298" s="42"/>
      <c r="H298" s="38" t="str">
        <f t="shared" si="17"/>
        <v/>
      </c>
    </row>
    <row r="299" spans="2:8" ht="18" x14ac:dyDescent="0.25">
      <c r="B299" s="36" t="str">
        <f t="shared" si="14"/>
        <v/>
      </c>
      <c r="C299" s="37" t="str">
        <f>IF(B295:B408&lt;&gt;"",IF(Summary!$B$6=26,IF(B299=1,$D$25,C298+14),IF(Summary!$B$6=52,IF(B299=1,$D$25,C298+7),DATE(YEAR($D$25),MONTH($D$25)+(B299-1)*Summary!$B$7,IF(Summary!$B$6=24,IF(1-MOD(B299,2)=1,DAY($D$25)+14,DAY($D$25)),DAY($D$25))))),"")</f>
        <v/>
      </c>
      <c r="D299" s="38" t="str">
        <f t="shared" si="15"/>
        <v/>
      </c>
      <c r="E299" s="38" t="str">
        <f t="shared" si="16"/>
        <v/>
      </c>
      <c r="F299" s="38" t="str">
        <f>IF(B299="","",$D$22/Summary!$B$6*H298)</f>
        <v/>
      </c>
      <c r="G299" s="42"/>
      <c r="H299" s="38" t="str">
        <f t="shared" si="17"/>
        <v/>
      </c>
    </row>
    <row r="300" spans="2:8" ht="18" x14ac:dyDescent="0.25">
      <c r="B300" s="36" t="str">
        <f t="shared" si="14"/>
        <v/>
      </c>
      <c r="C300" s="37" t="str">
        <f>IF(B296:B408&lt;&gt;"",IF(Summary!$B$6=26,IF(B300=1,$D$25,C299+14),IF(Summary!$B$6=52,IF(B300=1,$D$25,C299+7),DATE(YEAR($D$25),MONTH($D$25)+(B300-1)*Summary!$B$7,IF(Summary!$B$6=24,IF(1-MOD(B300,2)=1,DAY($D$25)+14,DAY($D$25)),DAY($D$25))))),"")</f>
        <v/>
      </c>
      <c r="D300" s="38" t="str">
        <f t="shared" si="15"/>
        <v/>
      </c>
      <c r="E300" s="38" t="str">
        <f t="shared" si="16"/>
        <v/>
      </c>
      <c r="F300" s="38" t="str">
        <f>IF(B300="","",$D$22/Summary!$B$6*H299)</f>
        <v/>
      </c>
      <c r="G300" s="42"/>
      <c r="H300" s="38" t="str">
        <f t="shared" si="17"/>
        <v/>
      </c>
    </row>
    <row r="301" spans="2:8" ht="18" x14ac:dyDescent="0.25">
      <c r="B301" s="36" t="str">
        <f t="shared" si="14"/>
        <v/>
      </c>
      <c r="C301" s="37" t="str">
        <f>IF(B297:B408&lt;&gt;"",IF(Summary!$B$6=26,IF(B301=1,$D$25,C300+14),IF(Summary!$B$6=52,IF(B301=1,$D$25,C300+7),DATE(YEAR($D$25),MONTH($D$25)+(B301-1)*Summary!$B$7,IF(Summary!$B$6=24,IF(1-MOD(B301,2)=1,DAY($D$25)+14,DAY($D$25)),DAY($D$25))))),"")</f>
        <v/>
      </c>
      <c r="D301" s="38" t="str">
        <f t="shared" si="15"/>
        <v/>
      </c>
      <c r="E301" s="38" t="str">
        <f t="shared" si="16"/>
        <v/>
      </c>
      <c r="F301" s="38" t="str">
        <f>IF(B301="","",$D$22/Summary!$B$6*H300)</f>
        <v/>
      </c>
      <c r="G301" s="42"/>
      <c r="H301" s="38" t="str">
        <f t="shared" si="17"/>
        <v/>
      </c>
    </row>
    <row r="302" spans="2:8" ht="18" x14ac:dyDescent="0.25">
      <c r="B302" s="36" t="str">
        <f t="shared" ref="B302:B365" si="18">IF(B301&lt;$H$22,IF(H301&gt;0,B301+1,""),"")</f>
        <v/>
      </c>
      <c r="C302" s="37" t="str">
        <f>IF(B298:B408&lt;&gt;"",IF(Summary!$B$6=26,IF(B302=1,$D$25,C301+14),IF(Summary!$B$6=52,IF(B302=1,$D$25,C301+7),DATE(YEAR($D$25),MONTH($D$25)+(B302-1)*Summary!$B$7,IF(Summary!$B$6=24,IF(1-MOD(B302,2)=1,DAY($D$25)+14,DAY($D$25)),DAY($D$25))))),"")</f>
        <v/>
      </c>
      <c r="D302" s="38" t="str">
        <f t="shared" ref="D302:D365" si="19">IF(B302="","",IF(H301&lt;$H$21,H301,$H$21))</f>
        <v/>
      </c>
      <c r="E302" s="38" t="str">
        <f t="shared" ref="E302:E365" si="20">IF(B302="","",IF(H301&lt;$H$21,D302,D302-F302))</f>
        <v/>
      </c>
      <c r="F302" s="38" t="str">
        <f>IF(B302="","",$D$22/Summary!$B$6*H301)</f>
        <v/>
      </c>
      <c r="G302" s="42"/>
      <c r="H302" s="38" t="str">
        <f t="shared" ref="H302:H365" si="21">IF(E302="","",IF(H301-E302-G302&lt;0, 0, H301-E302-G302))</f>
        <v/>
      </c>
    </row>
    <row r="303" spans="2:8" ht="18" x14ac:dyDescent="0.25">
      <c r="B303" s="36" t="str">
        <f t="shared" si="18"/>
        <v/>
      </c>
      <c r="C303" s="37" t="str">
        <f>IF(B299:B408&lt;&gt;"",IF(Summary!$B$6=26,IF(B303=1,$D$25,C302+14),IF(Summary!$B$6=52,IF(B303=1,$D$25,C302+7),DATE(YEAR($D$25),MONTH($D$25)+(B303-1)*Summary!$B$7,IF(Summary!$B$6=24,IF(1-MOD(B303,2)=1,DAY($D$25)+14,DAY($D$25)),DAY($D$25))))),"")</f>
        <v/>
      </c>
      <c r="D303" s="38" t="str">
        <f t="shared" si="19"/>
        <v/>
      </c>
      <c r="E303" s="38" t="str">
        <f t="shared" si="20"/>
        <v/>
      </c>
      <c r="F303" s="38" t="str">
        <f>IF(B303="","",$D$22/Summary!$B$6*H302)</f>
        <v/>
      </c>
      <c r="G303" s="42"/>
      <c r="H303" s="38" t="str">
        <f t="shared" si="21"/>
        <v/>
      </c>
    </row>
    <row r="304" spans="2:8" ht="18" x14ac:dyDescent="0.25">
      <c r="B304" s="36" t="str">
        <f t="shared" si="18"/>
        <v/>
      </c>
      <c r="C304" s="37" t="str">
        <f>IF(B300:B408&lt;&gt;"",IF(Summary!$B$6=26,IF(B304=1,$D$25,C303+14),IF(Summary!$B$6=52,IF(B304=1,$D$25,C303+7),DATE(YEAR($D$25),MONTH($D$25)+(B304-1)*Summary!$B$7,IF(Summary!$B$6=24,IF(1-MOD(B304,2)=1,DAY($D$25)+14,DAY($D$25)),DAY($D$25))))),"")</f>
        <v/>
      </c>
      <c r="D304" s="38" t="str">
        <f t="shared" si="19"/>
        <v/>
      </c>
      <c r="E304" s="38" t="str">
        <f t="shared" si="20"/>
        <v/>
      </c>
      <c r="F304" s="38" t="str">
        <f>IF(B304="","",$D$22/Summary!$B$6*H303)</f>
        <v/>
      </c>
      <c r="G304" s="42"/>
      <c r="H304" s="38" t="str">
        <f t="shared" si="21"/>
        <v/>
      </c>
    </row>
    <row r="305" spans="2:8" ht="18" x14ac:dyDescent="0.25">
      <c r="B305" s="36" t="str">
        <f t="shared" si="18"/>
        <v/>
      </c>
      <c r="C305" s="37" t="str">
        <f>IF(B301:B408&lt;&gt;"",IF(Summary!$B$6=26,IF(B305=1,$D$25,C304+14),IF(Summary!$B$6=52,IF(B305=1,$D$25,C304+7),DATE(YEAR($D$25),MONTH($D$25)+(B305-1)*Summary!$B$7,IF(Summary!$B$6=24,IF(1-MOD(B305,2)=1,DAY($D$25)+14,DAY($D$25)),DAY($D$25))))),"")</f>
        <v/>
      </c>
      <c r="D305" s="38" t="str">
        <f t="shared" si="19"/>
        <v/>
      </c>
      <c r="E305" s="38" t="str">
        <f t="shared" si="20"/>
        <v/>
      </c>
      <c r="F305" s="38" t="str">
        <f>IF(B305="","",$D$22/Summary!$B$6*H304)</f>
        <v/>
      </c>
      <c r="G305" s="42"/>
      <c r="H305" s="38" t="str">
        <f t="shared" si="21"/>
        <v/>
      </c>
    </row>
    <row r="306" spans="2:8" ht="18" x14ac:dyDescent="0.25">
      <c r="B306" s="36" t="str">
        <f t="shared" si="18"/>
        <v/>
      </c>
      <c r="C306" s="37" t="str">
        <f>IF(B302:B408&lt;&gt;"",IF(Summary!$B$6=26,IF(B306=1,$D$25,C305+14),IF(Summary!$B$6=52,IF(B306=1,$D$25,C305+7),DATE(YEAR($D$25),MONTH($D$25)+(B306-1)*Summary!$B$7,IF(Summary!$B$6=24,IF(1-MOD(B306,2)=1,DAY($D$25)+14,DAY($D$25)),DAY($D$25))))),"")</f>
        <v/>
      </c>
      <c r="D306" s="38" t="str">
        <f t="shared" si="19"/>
        <v/>
      </c>
      <c r="E306" s="38" t="str">
        <f t="shared" si="20"/>
        <v/>
      </c>
      <c r="F306" s="38" t="str">
        <f>IF(B306="","",$D$22/Summary!$B$6*H305)</f>
        <v/>
      </c>
      <c r="G306" s="42"/>
      <c r="H306" s="38" t="str">
        <f t="shared" si="21"/>
        <v/>
      </c>
    </row>
    <row r="307" spans="2:8" ht="18" x14ac:dyDescent="0.25">
      <c r="B307" s="36" t="str">
        <f t="shared" si="18"/>
        <v/>
      </c>
      <c r="C307" s="37" t="str">
        <f>IF(B303:B408&lt;&gt;"",IF(Summary!$B$6=26,IF(B307=1,$D$25,C306+14),IF(Summary!$B$6=52,IF(B307=1,$D$25,C306+7),DATE(YEAR($D$25),MONTH($D$25)+(B307-1)*Summary!$B$7,IF(Summary!$B$6=24,IF(1-MOD(B307,2)=1,DAY($D$25)+14,DAY($D$25)),DAY($D$25))))),"")</f>
        <v/>
      </c>
      <c r="D307" s="38" t="str">
        <f t="shared" si="19"/>
        <v/>
      </c>
      <c r="E307" s="38" t="str">
        <f t="shared" si="20"/>
        <v/>
      </c>
      <c r="F307" s="38" t="str">
        <f>IF(B307="","",$D$22/Summary!$B$6*H306)</f>
        <v/>
      </c>
      <c r="G307" s="42"/>
      <c r="H307" s="38" t="str">
        <f t="shared" si="21"/>
        <v/>
      </c>
    </row>
    <row r="308" spans="2:8" ht="18" x14ac:dyDescent="0.25">
      <c r="B308" s="36" t="str">
        <f t="shared" si="18"/>
        <v/>
      </c>
      <c r="C308" s="37" t="str">
        <f>IF(B304:B408&lt;&gt;"",IF(Summary!$B$6=26,IF(B308=1,$D$25,C307+14),IF(Summary!$B$6=52,IF(B308=1,$D$25,C307+7),DATE(YEAR($D$25),MONTH($D$25)+(B308-1)*Summary!$B$7,IF(Summary!$B$6=24,IF(1-MOD(B308,2)=1,DAY($D$25)+14,DAY($D$25)),DAY($D$25))))),"")</f>
        <v/>
      </c>
      <c r="D308" s="38" t="str">
        <f t="shared" si="19"/>
        <v/>
      </c>
      <c r="E308" s="38" t="str">
        <f t="shared" si="20"/>
        <v/>
      </c>
      <c r="F308" s="38" t="str">
        <f>IF(B308="","",$D$22/Summary!$B$6*H307)</f>
        <v/>
      </c>
      <c r="G308" s="42"/>
      <c r="H308" s="38" t="str">
        <f t="shared" si="21"/>
        <v/>
      </c>
    </row>
    <row r="309" spans="2:8" ht="18" x14ac:dyDescent="0.25">
      <c r="B309" s="36" t="str">
        <f t="shared" si="18"/>
        <v/>
      </c>
      <c r="C309" s="37" t="str">
        <f>IF(B305:B408&lt;&gt;"",IF(Summary!$B$6=26,IF(B309=1,$D$25,C308+14),IF(Summary!$B$6=52,IF(B309=1,$D$25,C308+7),DATE(YEAR($D$25),MONTH($D$25)+(B309-1)*Summary!$B$7,IF(Summary!$B$6=24,IF(1-MOD(B309,2)=1,DAY($D$25)+14,DAY($D$25)),DAY($D$25))))),"")</f>
        <v/>
      </c>
      <c r="D309" s="38" t="str">
        <f t="shared" si="19"/>
        <v/>
      </c>
      <c r="E309" s="38" t="str">
        <f t="shared" si="20"/>
        <v/>
      </c>
      <c r="F309" s="38" t="str">
        <f>IF(B309="","",$D$22/Summary!$B$6*H308)</f>
        <v/>
      </c>
      <c r="G309" s="42"/>
      <c r="H309" s="38" t="str">
        <f t="shared" si="21"/>
        <v/>
      </c>
    </row>
    <row r="310" spans="2:8" ht="18" x14ac:dyDescent="0.25">
      <c r="B310" s="36" t="str">
        <f t="shared" si="18"/>
        <v/>
      </c>
      <c r="C310" s="37" t="str">
        <f>IF(B306:B408&lt;&gt;"",IF(Summary!$B$6=26,IF(B310=1,$D$25,C309+14),IF(Summary!$B$6=52,IF(B310=1,$D$25,C309+7),DATE(YEAR($D$25),MONTH($D$25)+(B310-1)*Summary!$B$7,IF(Summary!$B$6=24,IF(1-MOD(B310,2)=1,DAY($D$25)+14,DAY($D$25)),DAY($D$25))))),"")</f>
        <v/>
      </c>
      <c r="D310" s="38" t="str">
        <f t="shared" si="19"/>
        <v/>
      </c>
      <c r="E310" s="38" t="str">
        <f t="shared" si="20"/>
        <v/>
      </c>
      <c r="F310" s="38" t="str">
        <f>IF(B310="","",$D$22/Summary!$B$6*H309)</f>
        <v/>
      </c>
      <c r="G310" s="42"/>
      <c r="H310" s="38" t="str">
        <f t="shared" si="21"/>
        <v/>
      </c>
    </row>
    <row r="311" spans="2:8" ht="18" x14ac:dyDescent="0.25">
      <c r="B311" s="36" t="str">
        <f t="shared" si="18"/>
        <v/>
      </c>
      <c r="C311" s="37" t="str">
        <f>IF(B307:B408&lt;&gt;"",IF(Summary!$B$6=26,IF(B311=1,$D$25,C310+14),IF(Summary!$B$6=52,IF(B311=1,$D$25,C310+7),DATE(YEAR($D$25),MONTH($D$25)+(B311-1)*Summary!$B$7,IF(Summary!$B$6=24,IF(1-MOD(B311,2)=1,DAY($D$25)+14,DAY($D$25)),DAY($D$25))))),"")</f>
        <v/>
      </c>
      <c r="D311" s="38" t="str">
        <f t="shared" si="19"/>
        <v/>
      </c>
      <c r="E311" s="38" t="str">
        <f t="shared" si="20"/>
        <v/>
      </c>
      <c r="F311" s="38" t="str">
        <f>IF(B311="","",$D$22/Summary!$B$6*H310)</f>
        <v/>
      </c>
      <c r="G311" s="42"/>
      <c r="H311" s="38" t="str">
        <f t="shared" si="21"/>
        <v/>
      </c>
    </row>
    <row r="312" spans="2:8" ht="18" x14ac:dyDescent="0.25">
      <c r="B312" s="36" t="str">
        <f t="shared" si="18"/>
        <v/>
      </c>
      <c r="C312" s="37" t="str">
        <f>IF(B308:B408&lt;&gt;"",IF(Summary!$B$6=26,IF(B312=1,$D$25,C311+14),IF(Summary!$B$6=52,IF(B312=1,$D$25,C311+7),DATE(YEAR($D$25),MONTH($D$25)+(B312-1)*Summary!$B$7,IF(Summary!$B$6=24,IF(1-MOD(B312,2)=1,DAY($D$25)+14,DAY($D$25)),DAY($D$25))))),"")</f>
        <v/>
      </c>
      <c r="D312" s="38" t="str">
        <f t="shared" si="19"/>
        <v/>
      </c>
      <c r="E312" s="38" t="str">
        <f t="shared" si="20"/>
        <v/>
      </c>
      <c r="F312" s="38" t="str">
        <f>IF(B312="","",$D$22/Summary!$B$6*H311)</f>
        <v/>
      </c>
      <c r="G312" s="42"/>
      <c r="H312" s="38" t="str">
        <f t="shared" si="21"/>
        <v/>
      </c>
    </row>
    <row r="313" spans="2:8" ht="18" x14ac:dyDescent="0.25">
      <c r="B313" s="36" t="str">
        <f t="shared" si="18"/>
        <v/>
      </c>
      <c r="C313" s="37" t="str">
        <f>IF(B309:B408&lt;&gt;"",IF(Summary!$B$6=26,IF(B313=1,$D$25,C312+14),IF(Summary!$B$6=52,IF(B313=1,$D$25,C312+7),DATE(YEAR($D$25),MONTH($D$25)+(B313-1)*Summary!$B$7,IF(Summary!$B$6=24,IF(1-MOD(B313,2)=1,DAY($D$25)+14,DAY($D$25)),DAY($D$25))))),"")</f>
        <v/>
      </c>
      <c r="D313" s="38" t="str">
        <f t="shared" si="19"/>
        <v/>
      </c>
      <c r="E313" s="38" t="str">
        <f t="shared" si="20"/>
        <v/>
      </c>
      <c r="F313" s="38" t="str">
        <f>IF(B313="","",$D$22/Summary!$B$6*H312)</f>
        <v/>
      </c>
      <c r="G313" s="42"/>
      <c r="H313" s="38" t="str">
        <f t="shared" si="21"/>
        <v/>
      </c>
    </row>
    <row r="314" spans="2:8" ht="18" x14ac:dyDescent="0.25">
      <c r="B314" s="36" t="str">
        <f t="shared" si="18"/>
        <v/>
      </c>
      <c r="C314" s="37" t="str">
        <f>IF(B310:B408&lt;&gt;"",IF(Summary!$B$6=26,IF(B314=1,$D$25,C313+14),IF(Summary!$B$6=52,IF(B314=1,$D$25,C313+7),DATE(YEAR($D$25),MONTH($D$25)+(B314-1)*Summary!$B$7,IF(Summary!$B$6=24,IF(1-MOD(B314,2)=1,DAY($D$25)+14,DAY($D$25)),DAY($D$25))))),"")</f>
        <v/>
      </c>
      <c r="D314" s="38" t="str">
        <f t="shared" si="19"/>
        <v/>
      </c>
      <c r="E314" s="38" t="str">
        <f t="shared" si="20"/>
        <v/>
      </c>
      <c r="F314" s="38" t="str">
        <f>IF(B314="","",$D$22/Summary!$B$6*H313)</f>
        <v/>
      </c>
      <c r="G314" s="42"/>
      <c r="H314" s="38" t="str">
        <f t="shared" si="21"/>
        <v/>
      </c>
    </row>
    <row r="315" spans="2:8" ht="18" x14ac:dyDescent="0.25">
      <c r="B315" s="36" t="str">
        <f t="shared" si="18"/>
        <v/>
      </c>
      <c r="C315" s="37" t="str">
        <f>IF(B311:B408&lt;&gt;"",IF(Summary!$B$6=26,IF(B315=1,$D$25,C314+14),IF(Summary!$B$6=52,IF(B315=1,$D$25,C314+7),DATE(YEAR($D$25),MONTH($D$25)+(B315-1)*Summary!$B$7,IF(Summary!$B$6=24,IF(1-MOD(B315,2)=1,DAY($D$25)+14,DAY($D$25)),DAY($D$25))))),"")</f>
        <v/>
      </c>
      <c r="D315" s="38" t="str">
        <f t="shared" si="19"/>
        <v/>
      </c>
      <c r="E315" s="38" t="str">
        <f t="shared" si="20"/>
        <v/>
      </c>
      <c r="F315" s="38" t="str">
        <f>IF(B315="","",$D$22/Summary!$B$6*H314)</f>
        <v/>
      </c>
      <c r="G315" s="42"/>
      <c r="H315" s="38" t="str">
        <f t="shared" si="21"/>
        <v/>
      </c>
    </row>
    <row r="316" spans="2:8" ht="18" x14ac:dyDescent="0.25">
      <c r="B316" s="36" t="str">
        <f t="shared" si="18"/>
        <v/>
      </c>
      <c r="C316" s="37" t="str">
        <f>IF(B312:B408&lt;&gt;"",IF(Summary!$B$6=26,IF(B316=1,$D$25,C315+14),IF(Summary!$B$6=52,IF(B316=1,$D$25,C315+7),DATE(YEAR($D$25),MONTH($D$25)+(B316-1)*Summary!$B$7,IF(Summary!$B$6=24,IF(1-MOD(B316,2)=1,DAY($D$25)+14,DAY($D$25)),DAY($D$25))))),"")</f>
        <v/>
      </c>
      <c r="D316" s="38" t="str">
        <f t="shared" si="19"/>
        <v/>
      </c>
      <c r="E316" s="38" t="str">
        <f t="shared" si="20"/>
        <v/>
      </c>
      <c r="F316" s="38" t="str">
        <f>IF(B316="","",$D$22/Summary!$B$6*H315)</f>
        <v/>
      </c>
      <c r="G316" s="42"/>
      <c r="H316" s="38" t="str">
        <f t="shared" si="21"/>
        <v/>
      </c>
    </row>
    <row r="317" spans="2:8" ht="18" x14ac:dyDescent="0.25">
      <c r="B317" s="36" t="str">
        <f t="shared" si="18"/>
        <v/>
      </c>
      <c r="C317" s="37" t="str">
        <f>IF(B313:B408&lt;&gt;"",IF(Summary!$B$6=26,IF(B317=1,$D$25,C316+14),IF(Summary!$B$6=52,IF(B317=1,$D$25,C316+7),DATE(YEAR($D$25),MONTH($D$25)+(B317-1)*Summary!$B$7,IF(Summary!$B$6=24,IF(1-MOD(B317,2)=1,DAY($D$25)+14,DAY($D$25)),DAY($D$25))))),"")</f>
        <v/>
      </c>
      <c r="D317" s="38" t="str">
        <f t="shared" si="19"/>
        <v/>
      </c>
      <c r="E317" s="38" t="str">
        <f t="shared" si="20"/>
        <v/>
      </c>
      <c r="F317" s="38" t="str">
        <f>IF(B317="","",$D$22/Summary!$B$6*H316)</f>
        <v/>
      </c>
      <c r="G317" s="42"/>
      <c r="H317" s="38" t="str">
        <f t="shared" si="21"/>
        <v/>
      </c>
    </row>
    <row r="318" spans="2:8" ht="18" x14ac:dyDescent="0.25">
      <c r="B318" s="36" t="str">
        <f t="shared" si="18"/>
        <v/>
      </c>
      <c r="C318" s="37" t="str">
        <f>IF(B314:B408&lt;&gt;"",IF(Summary!$B$6=26,IF(B318=1,$D$25,C317+14),IF(Summary!$B$6=52,IF(B318=1,$D$25,C317+7),DATE(YEAR($D$25),MONTH($D$25)+(B318-1)*Summary!$B$7,IF(Summary!$B$6=24,IF(1-MOD(B318,2)=1,DAY($D$25)+14,DAY($D$25)),DAY($D$25))))),"")</f>
        <v/>
      </c>
      <c r="D318" s="38" t="str">
        <f t="shared" si="19"/>
        <v/>
      </c>
      <c r="E318" s="38" t="str">
        <f t="shared" si="20"/>
        <v/>
      </c>
      <c r="F318" s="38" t="str">
        <f>IF(B318="","",$D$22/Summary!$B$6*H317)</f>
        <v/>
      </c>
      <c r="G318" s="42"/>
      <c r="H318" s="38" t="str">
        <f t="shared" si="21"/>
        <v/>
      </c>
    </row>
    <row r="319" spans="2:8" ht="18" x14ac:dyDescent="0.25">
      <c r="B319" s="36" t="str">
        <f t="shared" si="18"/>
        <v/>
      </c>
      <c r="C319" s="37" t="str">
        <f>IF(B315:B408&lt;&gt;"",IF(Summary!$B$6=26,IF(B319=1,$D$25,C318+14),IF(Summary!$B$6=52,IF(B319=1,$D$25,C318+7),DATE(YEAR($D$25),MONTH($D$25)+(B319-1)*Summary!$B$7,IF(Summary!$B$6=24,IF(1-MOD(B319,2)=1,DAY($D$25)+14,DAY($D$25)),DAY($D$25))))),"")</f>
        <v/>
      </c>
      <c r="D319" s="38" t="str">
        <f t="shared" si="19"/>
        <v/>
      </c>
      <c r="E319" s="38" t="str">
        <f t="shared" si="20"/>
        <v/>
      </c>
      <c r="F319" s="38" t="str">
        <f>IF(B319="","",$D$22/Summary!$B$6*H318)</f>
        <v/>
      </c>
      <c r="G319" s="42"/>
      <c r="H319" s="38" t="str">
        <f t="shared" si="21"/>
        <v/>
      </c>
    </row>
    <row r="320" spans="2:8" ht="18" x14ac:dyDescent="0.25">
      <c r="B320" s="36" t="str">
        <f t="shared" si="18"/>
        <v/>
      </c>
      <c r="C320" s="37" t="str">
        <f>IF(B316:B408&lt;&gt;"",IF(Summary!$B$6=26,IF(B320=1,$D$25,C319+14),IF(Summary!$B$6=52,IF(B320=1,$D$25,C319+7),DATE(YEAR($D$25),MONTH($D$25)+(B320-1)*Summary!$B$7,IF(Summary!$B$6=24,IF(1-MOD(B320,2)=1,DAY($D$25)+14,DAY($D$25)),DAY($D$25))))),"")</f>
        <v/>
      </c>
      <c r="D320" s="38" t="str">
        <f t="shared" si="19"/>
        <v/>
      </c>
      <c r="E320" s="38" t="str">
        <f t="shared" si="20"/>
        <v/>
      </c>
      <c r="F320" s="38" t="str">
        <f>IF(B320="","",$D$22/Summary!$B$6*H319)</f>
        <v/>
      </c>
      <c r="G320" s="42"/>
      <c r="H320" s="38" t="str">
        <f t="shared" si="21"/>
        <v/>
      </c>
    </row>
    <row r="321" spans="2:8" ht="18" x14ac:dyDescent="0.25">
      <c r="B321" s="36" t="str">
        <f t="shared" si="18"/>
        <v/>
      </c>
      <c r="C321" s="37" t="str">
        <f>IF(B317:B408&lt;&gt;"",IF(Summary!$B$6=26,IF(B321=1,$D$25,C320+14),IF(Summary!$B$6=52,IF(B321=1,$D$25,C320+7),DATE(YEAR($D$25),MONTH($D$25)+(B321-1)*Summary!$B$7,IF(Summary!$B$6=24,IF(1-MOD(B321,2)=1,DAY($D$25)+14,DAY($D$25)),DAY($D$25))))),"")</f>
        <v/>
      </c>
      <c r="D321" s="38" t="str">
        <f t="shared" si="19"/>
        <v/>
      </c>
      <c r="E321" s="38" t="str">
        <f t="shared" si="20"/>
        <v/>
      </c>
      <c r="F321" s="38" t="str">
        <f>IF(B321="","",$D$22/Summary!$B$6*H320)</f>
        <v/>
      </c>
      <c r="G321" s="42"/>
      <c r="H321" s="38" t="str">
        <f t="shared" si="21"/>
        <v/>
      </c>
    </row>
    <row r="322" spans="2:8" ht="18" x14ac:dyDescent="0.25">
      <c r="B322" s="36" t="str">
        <f t="shared" si="18"/>
        <v/>
      </c>
      <c r="C322" s="37" t="str">
        <f>IF(B318:B408&lt;&gt;"",IF(Summary!$B$6=26,IF(B322=1,$D$25,C321+14),IF(Summary!$B$6=52,IF(B322=1,$D$25,C321+7),DATE(YEAR($D$25),MONTH($D$25)+(B322-1)*Summary!$B$7,IF(Summary!$B$6=24,IF(1-MOD(B322,2)=1,DAY($D$25)+14,DAY($D$25)),DAY($D$25))))),"")</f>
        <v/>
      </c>
      <c r="D322" s="38" t="str">
        <f t="shared" si="19"/>
        <v/>
      </c>
      <c r="E322" s="38" t="str">
        <f t="shared" si="20"/>
        <v/>
      </c>
      <c r="F322" s="38" t="str">
        <f>IF(B322="","",$D$22/Summary!$B$6*H321)</f>
        <v/>
      </c>
      <c r="G322" s="42"/>
      <c r="H322" s="38" t="str">
        <f t="shared" si="21"/>
        <v/>
      </c>
    </row>
    <row r="323" spans="2:8" ht="18" x14ac:dyDescent="0.25">
      <c r="B323" s="36" t="str">
        <f t="shared" si="18"/>
        <v/>
      </c>
      <c r="C323" s="37" t="str">
        <f>IF(B319:B408&lt;&gt;"",IF(Summary!$B$6=26,IF(B323=1,$D$25,C322+14),IF(Summary!$B$6=52,IF(B323=1,$D$25,C322+7),DATE(YEAR($D$25),MONTH($D$25)+(B323-1)*Summary!$B$7,IF(Summary!$B$6=24,IF(1-MOD(B323,2)=1,DAY($D$25)+14,DAY($D$25)),DAY($D$25))))),"")</f>
        <v/>
      </c>
      <c r="D323" s="38" t="str">
        <f t="shared" si="19"/>
        <v/>
      </c>
      <c r="E323" s="38" t="str">
        <f t="shared" si="20"/>
        <v/>
      </c>
      <c r="F323" s="38" t="str">
        <f>IF(B323="","",$D$22/Summary!$B$6*H322)</f>
        <v/>
      </c>
      <c r="G323" s="42"/>
      <c r="H323" s="38" t="str">
        <f t="shared" si="21"/>
        <v/>
      </c>
    </row>
    <row r="324" spans="2:8" ht="18" x14ac:dyDescent="0.25">
      <c r="B324" s="36" t="str">
        <f t="shared" si="18"/>
        <v/>
      </c>
      <c r="C324" s="37" t="str">
        <f>IF(B320:B408&lt;&gt;"",IF(Summary!$B$6=26,IF(B324=1,$D$25,C323+14),IF(Summary!$B$6=52,IF(B324=1,$D$25,C323+7),DATE(YEAR($D$25),MONTH($D$25)+(B324-1)*Summary!$B$7,IF(Summary!$B$6=24,IF(1-MOD(B324,2)=1,DAY($D$25)+14,DAY($D$25)),DAY($D$25))))),"")</f>
        <v/>
      </c>
      <c r="D324" s="38" t="str">
        <f t="shared" si="19"/>
        <v/>
      </c>
      <c r="E324" s="38" t="str">
        <f t="shared" si="20"/>
        <v/>
      </c>
      <c r="F324" s="38" t="str">
        <f>IF(B324="","",$D$22/Summary!$B$6*H323)</f>
        <v/>
      </c>
      <c r="G324" s="42"/>
      <c r="H324" s="38" t="str">
        <f t="shared" si="21"/>
        <v/>
      </c>
    </row>
    <row r="325" spans="2:8" ht="18" x14ac:dyDescent="0.25">
      <c r="B325" s="36" t="str">
        <f t="shared" si="18"/>
        <v/>
      </c>
      <c r="C325" s="37" t="str">
        <f>IF(B321:B408&lt;&gt;"",IF(Summary!$B$6=26,IF(B325=1,$D$25,C324+14),IF(Summary!$B$6=52,IF(B325=1,$D$25,C324+7),DATE(YEAR($D$25),MONTH($D$25)+(B325-1)*Summary!$B$7,IF(Summary!$B$6=24,IF(1-MOD(B325,2)=1,DAY($D$25)+14,DAY($D$25)),DAY($D$25))))),"")</f>
        <v/>
      </c>
      <c r="D325" s="38" t="str">
        <f t="shared" si="19"/>
        <v/>
      </c>
      <c r="E325" s="38" t="str">
        <f t="shared" si="20"/>
        <v/>
      </c>
      <c r="F325" s="38" t="str">
        <f>IF(B325="","",$D$22/Summary!$B$6*H324)</f>
        <v/>
      </c>
      <c r="G325" s="42"/>
      <c r="H325" s="38" t="str">
        <f t="shared" si="21"/>
        <v/>
      </c>
    </row>
    <row r="326" spans="2:8" ht="18" x14ac:dyDescent="0.25">
      <c r="B326" s="36" t="str">
        <f t="shared" si="18"/>
        <v/>
      </c>
      <c r="C326" s="37" t="str">
        <f>IF(B322:B408&lt;&gt;"",IF(Summary!$B$6=26,IF(B326=1,$D$25,C325+14),IF(Summary!$B$6=52,IF(B326=1,$D$25,C325+7),DATE(YEAR($D$25),MONTH($D$25)+(B326-1)*Summary!$B$7,IF(Summary!$B$6=24,IF(1-MOD(B326,2)=1,DAY($D$25)+14,DAY($D$25)),DAY($D$25))))),"")</f>
        <v/>
      </c>
      <c r="D326" s="38" t="str">
        <f t="shared" si="19"/>
        <v/>
      </c>
      <c r="E326" s="38" t="str">
        <f t="shared" si="20"/>
        <v/>
      </c>
      <c r="F326" s="38" t="str">
        <f>IF(B326="","",$D$22/Summary!$B$6*H325)</f>
        <v/>
      </c>
      <c r="G326" s="42"/>
      <c r="H326" s="38" t="str">
        <f t="shared" si="21"/>
        <v/>
      </c>
    </row>
    <row r="327" spans="2:8" ht="18" x14ac:dyDescent="0.25">
      <c r="B327" s="36" t="str">
        <f t="shared" si="18"/>
        <v/>
      </c>
      <c r="C327" s="37" t="str">
        <f>IF(B323:B408&lt;&gt;"",IF(Summary!$B$6=26,IF(B327=1,$D$25,C326+14),IF(Summary!$B$6=52,IF(B327=1,$D$25,C326+7),DATE(YEAR($D$25),MONTH($D$25)+(B327-1)*Summary!$B$7,IF(Summary!$B$6=24,IF(1-MOD(B327,2)=1,DAY($D$25)+14,DAY($D$25)),DAY($D$25))))),"")</f>
        <v/>
      </c>
      <c r="D327" s="38" t="str">
        <f t="shared" si="19"/>
        <v/>
      </c>
      <c r="E327" s="38" t="str">
        <f t="shared" si="20"/>
        <v/>
      </c>
      <c r="F327" s="38" t="str">
        <f>IF(B327="","",$D$22/Summary!$B$6*H326)</f>
        <v/>
      </c>
      <c r="G327" s="42"/>
      <c r="H327" s="38" t="str">
        <f t="shared" si="21"/>
        <v/>
      </c>
    </row>
    <row r="328" spans="2:8" ht="18" x14ac:dyDescent="0.25">
      <c r="B328" s="36" t="str">
        <f t="shared" si="18"/>
        <v/>
      </c>
      <c r="C328" s="37" t="str">
        <f>IF(B324:B408&lt;&gt;"",IF(Summary!$B$6=26,IF(B328=1,$D$25,C327+14),IF(Summary!$B$6=52,IF(B328=1,$D$25,C327+7),DATE(YEAR($D$25),MONTH($D$25)+(B328-1)*Summary!$B$7,IF(Summary!$B$6=24,IF(1-MOD(B328,2)=1,DAY($D$25)+14,DAY($D$25)),DAY($D$25))))),"")</f>
        <v/>
      </c>
      <c r="D328" s="38" t="str">
        <f t="shared" si="19"/>
        <v/>
      </c>
      <c r="E328" s="38" t="str">
        <f t="shared" si="20"/>
        <v/>
      </c>
      <c r="F328" s="38" t="str">
        <f>IF(B328="","",$D$22/Summary!$B$6*H327)</f>
        <v/>
      </c>
      <c r="G328" s="42"/>
      <c r="H328" s="38" t="str">
        <f t="shared" si="21"/>
        <v/>
      </c>
    </row>
    <row r="329" spans="2:8" ht="18" x14ac:dyDescent="0.25">
      <c r="B329" s="36" t="str">
        <f t="shared" si="18"/>
        <v/>
      </c>
      <c r="C329" s="37" t="str">
        <f>IF(B325:B408&lt;&gt;"",IF(Summary!$B$6=26,IF(B329=1,$D$25,C328+14),IF(Summary!$B$6=52,IF(B329=1,$D$25,C328+7),DATE(YEAR($D$25),MONTH($D$25)+(B329-1)*Summary!$B$7,IF(Summary!$B$6=24,IF(1-MOD(B329,2)=1,DAY($D$25)+14,DAY($D$25)),DAY($D$25))))),"")</f>
        <v/>
      </c>
      <c r="D329" s="38" t="str">
        <f t="shared" si="19"/>
        <v/>
      </c>
      <c r="E329" s="38" t="str">
        <f t="shared" si="20"/>
        <v/>
      </c>
      <c r="F329" s="38" t="str">
        <f>IF(B329="","",$D$22/Summary!$B$6*H328)</f>
        <v/>
      </c>
      <c r="G329" s="42"/>
      <c r="H329" s="38" t="str">
        <f t="shared" si="21"/>
        <v/>
      </c>
    </row>
    <row r="330" spans="2:8" ht="18" x14ac:dyDescent="0.25">
      <c r="B330" s="36" t="str">
        <f t="shared" si="18"/>
        <v/>
      </c>
      <c r="C330" s="37" t="str">
        <f>IF(B326:B408&lt;&gt;"",IF(Summary!$B$6=26,IF(B330=1,$D$25,C329+14),IF(Summary!$B$6=52,IF(B330=1,$D$25,C329+7),DATE(YEAR($D$25),MONTH($D$25)+(B330-1)*Summary!$B$7,IF(Summary!$B$6=24,IF(1-MOD(B330,2)=1,DAY($D$25)+14,DAY($D$25)),DAY($D$25))))),"")</f>
        <v/>
      </c>
      <c r="D330" s="38" t="str">
        <f t="shared" si="19"/>
        <v/>
      </c>
      <c r="E330" s="38" t="str">
        <f t="shared" si="20"/>
        <v/>
      </c>
      <c r="F330" s="38" t="str">
        <f>IF(B330="","",$D$22/Summary!$B$6*H329)</f>
        <v/>
      </c>
      <c r="G330" s="42"/>
      <c r="H330" s="38" t="str">
        <f t="shared" si="21"/>
        <v/>
      </c>
    </row>
    <row r="331" spans="2:8" ht="18" x14ac:dyDescent="0.25">
      <c r="B331" s="36" t="str">
        <f t="shared" si="18"/>
        <v/>
      </c>
      <c r="C331" s="37" t="str">
        <f>IF(B327:B408&lt;&gt;"",IF(Summary!$B$6=26,IF(B331=1,$D$25,C330+14),IF(Summary!$B$6=52,IF(B331=1,$D$25,C330+7),DATE(YEAR($D$25),MONTH($D$25)+(B331-1)*Summary!$B$7,IF(Summary!$B$6=24,IF(1-MOD(B331,2)=1,DAY($D$25)+14,DAY($D$25)),DAY($D$25))))),"")</f>
        <v/>
      </c>
      <c r="D331" s="38" t="str">
        <f t="shared" si="19"/>
        <v/>
      </c>
      <c r="E331" s="38" t="str">
        <f t="shared" si="20"/>
        <v/>
      </c>
      <c r="F331" s="38" t="str">
        <f>IF(B331="","",$D$22/Summary!$B$6*H330)</f>
        <v/>
      </c>
      <c r="G331" s="42"/>
      <c r="H331" s="38" t="str">
        <f t="shared" si="21"/>
        <v/>
      </c>
    </row>
    <row r="332" spans="2:8" ht="18" x14ac:dyDescent="0.25">
      <c r="B332" s="36" t="str">
        <f t="shared" si="18"/>
        <v/>
      </c>
      <c r="C332" s="37" t="str">
        <f>IF(B328:B408&lt;&gt;"",IF(Summary!$B$6=26,IF(B332=1,$D$25,C331+14),IF(Summary!$B$6=52,IF(B332=1,$D$25,C331+7),DATE(YEAR($D$25),MONTH($D$25)+(B332-1)*Summary!$B$7,IF(Summary!$B$6=24,IF(1-MOD(B332,2)=1,DAY($D$25)+14,DAY($D$25)),DAY($D$25))))),"")</f>
        <v/>
      </c>
      <c r="D332" s="38" t="str">
        <f t="shared" si="19"/>
        <v/>
      </c>
      <c r="E332" s="38" t="str">
        <f t="shared" si="20"/>
        <v/>
      </c>
      <c r="F332" s="38" t="str">
        <f>IF(B332="","",$D$22/Summary!$B$6*H331)</f>
        <v/>
      </c>
      <c r="G332" s="42"/>
      <c r="H332" s="38" t="str">
        <f t="shared" si="21"/>
        <v/>
      </c>
    </row>
    <row r="333" spans="2:8" ht="18" x14ac:dyDescent="0.25">
      <c r="B333" s="36" t="str">
        <f t="shared" si="18"/>
        <v/>
      </c>
      <c r="C333" s="37" t="str">
        <f>IF(B329:B408&lt;&gt;"",IF(Summary!$B$6=26,IF(B333=1,$D$25,C332+14),IF(Summary!$B$6=52,IF(B333=1,$D$25,C332+7),DATE(YEAR($D$25),MONTH($D$25)+(B333-1)*Summary!$B$7,IF(Summary!$B$6=24,IF(1-MOD(B333,2)=1,DAY($D$25)+14,DAY($D$25)),DAY($D$25))))),"")</f>
        <v/>
      </c>
      <c r="D333" s="38" t="str">
        <f t="shared" si="19"/>
        <v/>
      </c>
      <c r="E333" s="38" t="str">
        <f t="shared" si="20"/>
        <v/>
      </c>
      <c r="F333" s="38" t="str">
        <f>IF(B333="","",$D$22/Summary!$B$6*H332)</f>
        <v/>
      </c>
      <c r="G333" s="42"/>
      <c r="H333" s="38" t="str">
        <f t="shared" si="21"/>
        <v/>
      </c>
    </row>
    <row r="334" spans="2:8" ht="18" x14ac:dyDescent="0.25">
      <c r="B334" s="36" t="str">
        <f t="shared" si="18"/>
        <v/>
      </c>
      <c r="C334" s="37" t="str">
        <f>IF(B330:B408&lt;&gt;"",IF(Summary!$B$6=26,IF(B334=1,$D$25,C333+14),IF(Summary!$B$6=52,IF(B334=1,$D$25,C333+7),DATE(YEAR($D$25),MONTH($D$25)+(B334-1)*Summary!$B$7,IF(Summary!$B$6=24,IF(1-MOD(B334,2)=1,DAY($D$25)+14,DAY($D$25)),DAY($D$25))))),"")</f>
        <v/>
      </c>
      <c r="D334" s="38" t="str">
        <f t="shared" si="19"/>
        <v/>
      </c>
      <c r="E334" s="38" t="str">
        <f t="shared" si="20"/>
        <v/>
      </c>
      <c r="F334" s="38" t="str">
        <f>IF(B334="","",$D$22/Summary!$B$6*H333)</f>
        <v/>
      </c>
      <c r="G334" s="42"/>
      <c r="H334" s="38" t="str">
        <f t="shared" si="21"/>
        <v/>
      </c>
    </row>
    <row r="335" spans="2:8" ht="18" x14ac:dyDescent="0.25">
      <c r="B335" s="36" t="str">
        <f t="shared" si="18"/>
        <v/>
      </c>
      <c r="C335" s="37" t="str">
        <f>IF(B331:B408&lt;&gt;"",IF(Summary!$B$6=26,IF(B335=1,$D$25,C334+14),IF(Summary!$B$6=52,IF(B335=1,$D$25,C334+7),DATE(YEAR($D$25),MONTH($D$25)+(B335-1)*Summary!$B$7,IF(Summary!$B$6=24,IF(1-MOD(B335,2)=1,DAY($D$25)+14,DAY($D$25)),DAY($D$25))))),"")</f>
        <v/>
      </c>
      <c r="D335" s="38" t="str">
        <f t="shared" si="19"/>
        <v/>
      </c>
      <c r="E335" s="38" t="str">
        <f t="shared" si="20"/>
        <v/>
      </c>
      <c r="F335" s="38" t="str">
        <f>IF(B335="","",$D$22/Summary!$B$6*H334)</f>
        <v/>
      </c>
      <c r="G335" s="42"/>
      <c r="H335" s="38" t="str">
        <f t="shared" si="21"/>
        <v/>
      </c>
    </row>
    <row r="336" spans="2:8" ht="18" x14ac:dyDescent="0.25">
      <c r="B336" s="36" t="str">
        <f t="shared" si="18"/>
        <v/>
      </c>
      <c r="C336" s="37" t="str">
        <f>IF(B332:B408&lt;&gt;"",IF(Summary!$B$6=26,IF(B336=1,$D$25,C335+14),IF(Summary!$B$6=52,IF(B336=1,$D$25,C335+7),DATE(YEAR($D$25),MONTH($D$25)+(B336-1)*Summary!$B$7,IF(Summary!$B$6=24,IF(1-MOD(B336,2)=1,DAY($D$25)+14,DAY($D$25)),DAY($D$25))))),"")</f>
        <v/>
      </c>
      <c r="D336" s="38" t="str">
        <f t="shared" si="19"/>
        <v/>
      </c>
      <c r="E336" s="38" t="str">
        <f t="shared" si="20"/>
        <v/>
      </c>
      <c r="F336" s="38" t="str">
        <f>IF(B336="","",$D$22/Summary!$B$6*H335)</f>
        <v/>
      </c>
      <c r="G336" s="42"/>
      <c r="H336" s="38" t="str">
        <f t="shared" si="21"/>
        <v/>
      </c>
    </row>
    <row r="337" spans="2:8" ht="18" x14ac:dyDescent="0.25">
      <c r="B337" s="36" t="str">
        <f t="shared" si="18"/>
        <v/>
      </c>
      <c r="C337" s="37" t="str">
        <f>IF(B333:B408&lt;&gt;"",IF(Summary!$B$6=26,IF(B337=1,$D$25,C336+14),IF(Summary!$B$6=52,IF(B337=1,$D$25,C336+7),DATE(YEAR($D$25),MONTH($D$25)+(B337-1)*Summary!$B$7,IF(Summary!$B$6=24,IF(1-MOD(B337,2)=1,DAY($D$25)+14,DAY($D$25)),DAY($D$25))))),"")</f>
        <v/>
      </c>
      <c r="D337" s="38" t="str">
        <f t="shared" si="19"/>
        <v/>
      </c>
      <c r="E337" s="38" t="str">
        <f t="shared" si="20"/>
        <v/>
      </c>
      <c r="F337" s="38" t="str">
        <f>IF(B337="","",$D$22/Summary!$B$6*H336)</f>
        <v/>
      </c>
      <c r="G337" s="42"/>
      <c r="H337" s="38" t="str">
        <f t="shared" si="21"/>
        <v/>
      </c>
    </row>
    <row r="338" spans="2:8" ht="18" x14ac:dyDescent="0.25">
      <c r="B338" s="36" t="str">
        <f t="shared" si="18"/>
        <v/>
      </c>
      <c r="C338" s="37" t="str">
        <f>IF(B334:B408&lt;&gt;"",IF(Summary!$B$6=26,IF(B338=1,$D$25,C337+14),IF(Summary!$B$6=52,IF(B338=1,$D$25,C337+7),DATE(YEAR($D$25),MONTH($D$25)+(B338-1)*Summary!$B$7,IF(Summary!$B$6=24,IF(1-MOD(B338,2)=1,DAY($D$25)+14,DAY($D$25)),DAY($D$25))))),"")</f>
        <v/>
      </c>
      <c r="D338" s="38" t="str">
        <f t="shared" si="19"/>
        <v/>
      </c>
      <c r="E338" s="38" t="str">
        <f t="shared" si="20"/>
        <v/>
      </c>
      <c r="F338" s="38" t="str">
        <f>IF(B338="","",$D$22/Summary!$B$6*H337)</f>
        <v/>
      </c>
      <c r="G338" s="42"/>
      <c r="H338" s="38" t="str">
        <f t="shared" si="21"/>
        <v/>
      </c>
    </row>
    <row r="339" spans="2:8" ht="18" x14ac:dyDescent="0.25">
      <c r="B339" s="36" t="str">
        <f t="shared" si="18"/>
        <v/>
      </c>
      <c r="C339" s="37" t="str">
        <f>IF(B335:B408&lt;&gt;"",IF(Summary!$B$6=26,IF(B339=1,$D$25,C338+14),IF(Summary!$B$6=52,IF(B339=1,$D$25,C338+7),DATE(YEAR($D$25),MONTH($D$25)+(B339-1)*Summary!$B$7,IF(Summary!$B$6=24,IF(1-MOD(B339,2)=1,DAY($D$25)+14,DAY($D$25)),DAY($D$25))))),"")</f>
        <v/>
      </c>
      <c r="D339" s="38" t="str">
        <f t="shared" si="19"/>
        <v/>
      </c>
      <c r="E339" s="38" t="str">
        <f t="shared" si="20"/>
        <v/>
      </c>
      <c r="F339" s="38" t="str">
        <f>IF(B339="","",$D$22/Summary!$B$6*H338)</f>
        <v/>
      </c>
      <c r="G339" s="42"/>
      <c r="H339" s="38" t="str">
        <f t="shared" si="21"/>
        <v/>
      </c>
    </row>
    <row r="340" spans="2:8" ht="18" x14ac:dyDescent="0.25">
      <c r="B340" s="36" t="str">
        <f t="shared" si="18"/>
        <v/>
      </c>
      <c r="C340" s="37" t="str">
        <f>IF(B336:B408&lt;&gt;"",IF(Summary!$B$6=26,IF(B340=1,$D$25,C339+14),IF(Summary!$B$6=52,IF(B340=1,$D$25,C339+7),DATE(YEAR($D$25),MONTH($D$25)+(B340-1)*Summary!$B$7,IF(Summary!$B$6=24,IF(1-MOD(B340,2)=1,DAY($D$25)+14,DAY($D$25)),DAY($D$25))))),"")</f>
        <v/>
      </c>
      <c r="D340" s="38" t="str">
        <f t="shared" si="19"/>
        <v/>
      </c>
      <c r="E340" s="38" t="str">
        <f t="shared" si="20"/>
        <v/>
      </c>
      <c r="F340" s="38" t="str">
        <f>IF(B340="","",$D$22/Summary!$B$6*H339)</f>
        <v/>
      </c>
      <c r="G340" s="42"/>
      <c r="H340" s="38" t="str">
        <f t="shared" si="21"/>
        <v/>
      </c>
    </row>
    <row r="341" spans="2:8" ht="18" x14ac:dyDescent="0.25">
      <c r="B341" s="36" t="str">
        <f t="shared" si="18"/>
        <v/>
      </c>
      <c r="C341" s="37" t="str">
        <f>IF(B337:B408&lt;&gt;"",IF(Summary!$B$6=26,IF(B341=1,$D$25,C340+14),IF(Summary!$B$6=52,IF(B341=1,$D$25,C340+7),DATE(YEAR($D$25),MONTH($D$25)+(B341-1)*Summary!$B$7,IF(Summary!$B$6=24,IF(1-MOD(B341,2)=1,DAY($D$25)+14,DAY($D$25)),DAY($D$25))))),"")</f>
        <v/>
      </c>
      <c r="D341" s="38" t="str">
        <f t="shared" si="19"/>
        <v/>
      </c>
      <c r="E341" s="38" t="str">
        <f t="shared" si="20"/>
        <v/>
      </c>
      <c r="F341" s="38" t="str">
        <f>IF(B341="","",$D$22/Summary!$B$6*H340)</f>
        <v/>
      </c>
      <c r="G341" s="42"/>
      <c r="H341" s="38" t="str">
        <f t="shared" si="21"/>
        <v/>
      </c>
    </row>
    <row r="342" spans="2:8" ht="18" x14ac:dyDescent="0.25">
      <c r="B342" s="36" t="str">
        <f t="shared" si="18"/>
        <v/>
      </c>
      <c r="C342" s="37" t="str">
        <f>IF(B338:B408&lt;&gt;"",IF(Summary!$B$6=26,IF(B342=1,$D$25,C341+14),IF(Summary!$B$6=52,IF(B342=1,$D$25,C341+7),DATE(YEAR($D$25),MONTH($D$25)+(B342-1)*Summary!$B$7,IF(Summary!$B$6=24,IF(1-MOD(B342,2)=1,DAY($D$25)+14,DAY($D$25)),DAY($D$25))))),"")</f>
        <v/>
      </c>
      <c r="D342" s="38" t="str">
        <f t="shared" si="19"/>
        <v/>
      </c>
      <c r="E342" s="38" t="str">
        <f t="shared" si="20"/>
        <v/>
      </c>
      <c r="F342" s="38" t="str">
        <f>IF(B342="","",$D$22/Summary!$B$6*H341)</f>
        <v/>
      </c>
      <c r="G342" s="42"/>
      <c r="H342" s="38" t="str">
        <f t="shared" si="21"/>
        <v/>
      </c>
    </row>
    <row r="343" spans="2:8" ht="18" x14ac:dyDescent="0.25">
      <c r="B343" s="36" t="str">
        <f t="shared" si="18"/>
        <v/>
      </c>
      <c r="C343" s="37" t="str">
        <f>IF(B339:B408&lt;&gt;"",IF(Summary!$B$6=26,IF(B343=1,$D$25,C342+14),IF(Summary!$B$6=52,IF(B343=1,$D$25,C342+7),DATE(YEAR($D$25),MONTH($D$25)+(B343-1)*Summary!$B$7,IF(Summary!$B$6=24,IF(1-MOD(B343,2)=1,DAY($D$25)+14,DAY($D$25)),DAY($D$25))))),"")</f>
        <v/>
      </c>
      <c r="D343" s="38" t="str">
        <f t="shared" si="19"/>
        <v/>
      </c>
      <c r="E343" s="38" t="str">
        <f t="shared" si="20"/>
        <v/>
      </c>
      <c r="F343" s="38" t="str">
        <f>IF(B343="","",$D$22/Summary!$B$6*H342)</f>
        <v/>
      </c>
      <c r="G343" s="42"/>
      <c r="H343" s="38" t="str">
        <f t="shared" si="21"/>
        <v/>
      </c>
    </row>
    <row r="344" spans="2:8" ht="18" x14ac:dyDescent="0.25">
      <c r="B344" s="36" t="str">
        <f t="shared" si="18"/>
        <v/>
      </c>
      <c r="C344" s="37" t="str">
        <f>IF(B340:B408&lt;&gt;"",IF(Summary!$B$6=26,IF(B344=1,$D$25,C343+14),IF(Summary!$B$6=52,IF(B344=1,$D$25,C343+7),DATE(YEAR($D$25),MONTH($D$25)+(B344-1)*Summary!$B$7,IF(Summary!$B$6=24,IF(1-MOD(B344,2)=1,DAY($D$25)+14,DAY($D$25)),DAY($D$25))))),"")</f>
        <v/>
      </c>
      <c r="D344" s="38" t="str">
        <f t="shared" si="19"/>
        <v/>
      </c>
      <c r="E344" s="38" t="str">
        <f t="shared" si="20"/>
        <v/>
      </c>
      <c r="F344" s="38" t="str">
        <f>IF(B344="","",$D$22/Summary!$B$6*H343)</f>
        <v/>
      </c>
      <c r="G344" s="42"/>
      <c r="H344" s="38" t="str">
        <f t="shared" si="21"/>
        <v/>
      </c>
    </row>
    <row r="345" spans="2:8" ht="18" x14ac:dyDescent="0.25">
      <c r="B345" s="36" t="str">
        <f t="shared" si="18"/>
        <v/>
      </c>
      <c r="C345" s="37" t="str">
        <f>IF(B341:B408&lt;&gt;"",IF(Summary!$B$6=26,IF(B345=1,$D$25,C344+14),IF(Summary!$B$6=52,IF(B345=1,$D$25,C344+7),DATE(YEAR($D$25),MONTH($D$25)+(B345-1)*Summary!$B$7,IF(Summary!$B$6=24,IF(1-MOD(B345,2)=1,DAY($D$25)+14,DAY($D$25)),DAY($D$25))))),"")</f>
        <v/>
      </c>
      <c r="D345" s="38" t="str">
        <f t="shared" si="19"/>
        <v/>
      </c>
      <c r="E345" s="38" t="str">
        <f t="shared" si="20"/>
        <v/>
      </c>
      <c r="F345" s="38" t="str">
        <f>IF(B345="","",$D$22/Summary!$B$6*H344)</f>
        <v/>
      </c>
      <c r="G345" s="42"/>
      <c r="H345" s="38" t="str">
        <f t="shared" si="21"/>
        <v/>
      </c>
    </row>
    <row r="346" spans="2:8" ht="18" x14ac:dyDescent="0.25">
      <c r="B346" s="36" t="str">
        <f t="shared" si="18"/>
        <v/>
      </c>
      <c r="C346" s="37" t="str">
        <f>IF(B342:B408&lt;&gt;"",IF(Summary!$B$6=26,IF(B346=1,$D$25,C345+14),IF(Summary!$B$6=52,IF(B346=1,$D$25,C345+7),DATE(YEAR($D$25),MONTH($D$25)+(B346-1)*Summary!$B$7,IF(Summary!$B$6=24,IF(1-MOD(B346,2)=1,DAY($D$25)+14,DAY($D$25)),DAY($D$25))))),"")</f>
        <v/>
      </c>
      <c r="D346" s="38" t="str">
        <f t="shared" si="19"/>
        <v/>
      </c>
      <c r="E346" s="38" t="str">
        <f t="shared" si="20"/>
        <v/>
      </c>
      <c r="F346" s="38" t="str">
        <f>IF(B346="","",$D$22/Summary!$B$6*H345)</f>
        <v/>
      </c>
      <c r="G346" s="42"/>
      <c r="H346" s="38" t="str">
        <f t="shared" si="21"/>
        <v/>
      </c>
    </row>
    <row r="347" spans="2:8" ht="18" x14ac:dyDescent="0.25">
      <c r="B347" s="36" t="str">
        <f t="shared" si="18"/>
        <v/>
      </c>
      <c r="C347" s="37" t="str">
        <f>IF(B343:B408&lt;&gt;"",IF(Summary!$B$6=26,IF(B347=1,$D$25,C346+14),IF(Summary!$B$6=52,IF(B347=1,$D$25,C346+7),DATE(YEAR($D$25),MONTH($D$25)+(B347-1)*Summary!$B$7,IF(Summary!$B$6=24,IF(1-MOD(B347,2)=1,DAY($D$25)+14,DAY($D$25)),DAY($D$25))))),"")</f>
        <v/>
      </c>
      <c r="D347" s="38" t="str">
        <f t="shared" si="19"/>
        <v/>
      </c>
      <c r="E347" s="38" t="str">
        <f t="shared" si="20"/>
        <v/>
      </c>
      <c r="F347" s="38" t="str">
        <f>IF(B347="","",$D$22/Summary!$B$6*H346)</f>
        <v/>
      </c>
      <c r="G347" s="42"/>
      <c r="H347" s="38" t="str">
        <f t="shared" si="21"/>
        <v/>
      </c>
    </row>
    <row r="348" spans="2:8" ht="18" x14ac:dyDescent="0.25">
      <c r="B348" s="36" t="str">
        <f t="shared" si="18"/>
        <v/>
      </c>
      <c r="C348" s="37" t="str">
        <f>IF(B344:B408&lt;&gt;"",IF(Summary!$B$6=26,IF(B348=1,$D$25,C347+14),IF(Summary!$B$6=52,IF(B348=1,$D$25,C347+7),DATE(YEAR($D$25),MONTH($D$25)+(B348-1)*Summary!$B$7,IF(Summary!$B$6=24,IF(1-MOD(B348,2)=1,DAY($D$25)+14,DAY($D$25)),DAY($D$25))))),"")</f>
        <v/>
      </c>
      <c r="D348" s="38" t="str">
        <f t="shared" si="19"/>
        <v/>
      </c>
      <c r="E348" s="38" t="str">
        <f t="shared" si="20"/>
        <v/>
      </c>
      <c r="F348" s="38" t="str">
        <f>IF(B348="","",$D$22/Summary!$B$6*H347)</f>
        <v/>
      </c>
      <c r="G348" s="42"/>
      <c r="H348" s="38" t="str">
        <f t="shared" si="21"/>
        <v/>
      </c>
    </row>
    <row r="349" spans="2:8" ht="18" x14ac:dyDescent="0.25">
      <c r="B349" s="36" t="str">
        <f t="shared" si="18"/>
        <v/>
      </c>
      <c r="C349" s="37" t="str">
        <f>IF(B345:B408&lt;&gt;"",IF(Summary!$B$6=26,IF(B349=1,$D$25,C348+14),IF(Summary!$B$6=52,IF(B349=1,$D$25,C348+7),DATE(YEAR($D$25),MONTH($D$25)+(B349-1)*Summary!$B$7,IF(Summary!$B$6=24,IF(1-MOD(B349,2)=1,DAY($D$25)+14,DAY($D$25)),DAY($D$25))))),"")</f>
        <v/>
      </c>
      <c r="D349" s="38" t="str">
        <f t="shared" si="19"/>
        <v/>
      </c>
      <c r="E349" s="38" t="str">
        <f t="shared" si="20"/>
        <v/>
      </c>
      <c r="F349" s="38" t="str">
        <f>IF(B349="","",$D$22/Summary!$B$6*H348)</f>
        <v/>
      </c>
      <c r="G349" s="42"/>
      <c r="H349" s="38" t="str">
        <f t="shared" si="21"/>
        <v/>
      </c>
    </row>
    <row r="350" spans="2:8" ht="18" x14ac:dyDescent="0.25">
      <c r="B350" s="36" t="str">
        <f t="shared" si="18"/>
        <v/>
      </c>
      <c r="C350" s="37" t="str">
        <f>IF(B346:B408&lt;&gt;"",IF(Summary!$B$6=26,IF(B350=1,$D$25,C349+14),IF(Summary!$B$6=52,IF(B350=1,$D$25,C349+7),DATE(YEAR($D$25),MONTH($D$25)+(B350-1)*Summary!$B$7,IF(Summary!$B$6=24,IF(1-MOD(B350,2)=1,DAY($D$25)+14,DAY($D$25)),DAY($D$25))))),"")</f>
        <v/>
      </c>
      <c r="D350" s="38" t="str">
        <f t="shared" si="19"/>
        <v/>
      </c>
      <c r="E350" s="38" t="str">
        <f t="shared" si="20"/>
        <v/>
      </c>
      <c r="F350" s="38" t="str">
        <f>IF(B350="","",$D$22/Summary!$B$6*H349)</f>
        <v/>
      </c>
      <c r="G350" s="42"/>
      <c r="H350" s="38" t="str">
        <f t="shared" si="21"/>
        <v/>
      </c>
    </row>
    <row r="351" spans="2:8" ht="18" x14ac:dyDescent="0.25">
      <c r="B351" s="36" t="str">
        <f t="shared" si="18"/>
        <v/>
      </c>
      <c r="C351" s="37" t="str">
        <f>IF(B347:B408&lt;&gt;"",IF(Summary!$B$6=26,IF(B351=1,$D$25,C350+14),IF(Summary!$B$6=52,IF(B351=1,$D$25,C350+7),DATE(YEAR($D$25),MONTH($D$25)+(B351-1)*Summary!$B$7,IF(Summary!$B$6=24,IF(1-MOD(B351,2)=1,DAY($D$25)+14,DAY($D$25)),DAY($D$25))))),"")</f>
        <v/>
      </c>
      <c r="D351" s="38" t="str">
        <f t="shared" si="19"/>
        <v/>
      </c>
      <c r="E351" s="38" t="str">
        <f t="shared" si="20"/>
        <v/>
      </c>
      <c r="F351" s="38" t="str">
        <f>IF(B351="","",$D$22/Summary!$B$6*H350)</f>
        <v/>
      </c>
      <c r="G351" s="42"/>
      <c r="H351" s="38" t="str">
        <f t="shared" si="21"/>
        <v/>
      </c>
    </row>
    <row r="352" spans="2:8" ht="18" x14ac:dyDescent="0.25">
      <c r="B352" s="36" t="str">
        <f t="shared" si="18"/>
        <v/>
      </c>
      <c r="C352" s="37" t="str">
        <f>IF(B348:B408&lt;&gt;"",IF(Summary!$B$6=26,IF(B352=1,$D$25,C351+14),IF(Summary!$B$6=52,IF(B352=1,$D$25,C351+7),DATE(YEAR($D$25),MONTH($D$25)+(B352-1)*Summary!$B$7,IF(Summary!$B$6=24,IF(1-MOD(B352,2)=1,DAY($D$25)+14,DAY($D$25)),DAY($D$25))))),"")</f>
        <v/>
      </c>
      <c r="D352" s="38" t="str">
        <f t="shared" si="19"/>
        <v/>
      </c>
      <c r="E352" s="38" t="str">
        <f t="shared" si="20"/>
        <v/>
      </c>
      <c r="F352" s="38" t="str">
        <f>IF(B352="","",$D$22/Summary!$B$6*H351)</f>
        <v/>
      </c>
      <c r="G352" s="42"/>
      <c r="H352" s="38" t="str">
        <f t="shared" si="21"/>
        <v/>
      </c>
    </row>
    <row r="353" spans="2:8" ht="18" x14ac:dyDescent="0.25">
      <c r="B353" s="36" t="str">
        <f t="shared" si="18"/>
        <v/>
      </c>
      <c r="C353" s="37" t="str">
        <f>IF(B349:B408&lt;&gt;"",IF(Summary!$B$6=26,IF(B353=1,$D$25,C352+14),IF(Summary!$B$6=52,IF(B353=1,$D$25,C352+7),DATE(YEAR($D$25),MONTH($D$25)+(B353-1)*Summary!$B$7,IF(Summary!$B$6=24,IF(1-MOD(B353,2)=1,DAY($D$25)+14,DAY($D$25)),DAY($D$25))))),"")</f>
        <v/>
      </c>
      <c r="D353" s="38" t="str">
        <f t="shared" si="19"/>
        <v/>
      </c>
      <c r="E353" s="38" t="str">
        <f t="shared" si="20"/>
        <v/>
      </c>
      <c r="F353" s="38" t="str">
        <f>IF(B353="","",$D$22/Summary!$B$6*H352)</f>
        <v/>
      </c>
      <c r="G353" s="42"/>
      <c r="H353" s="38" t="str">
        <f t="shared" si="21"/>
        <v/>
      </c>
    </row>
    <row r="354" spans="2:8" ht="18" x14ac:dyDescent="0.25">
      <c r="B354" s="36" t="str">
        <f t="shared" si="18"/>
        <v/>
      </c>
      <c r="C354" s="37" t="str">
        <f>IF(B350:B408&lt;&gt;"",IF(Summary!$B$6=26,IF(B354=1,$D$25,C353+14),IF(Summary!$B$6=52,IF(B354=1,$D$25,C353+7),DATE(YEAR($D$25),MONTH($D$25)+(B354-1)*Summary!$B$7,IF(Summary!$B$6=24,IF(1-MOD(B354,2)=1,DAY($D$25)+14,DAY($D$25)),DAY($D$25))))),"")</f>
        <v/>
      </c>
      <c r="D354" s="38" t="str">
        <f t="shared" si="19"/>
        <v/>
      </c>
      <c r="E354" s="38" t="str">
        <f t="shared" si="20"/>
        <v/>
      </c>
      <c r="F354" s="38" t="str">
        <f>IF(B354="","",$D$22/Summary!$B$6*H353)</f>
        <v/>
      </c>
      <c r="G354" s="42"/>
      <c r="H354" s="38" t="str">
        <f t="shared" si="21"/>
        <v/>
      </c>
    </row>
    <row r="355" spans="2:8" ht="18" x14ac:dyDescent="0.25">
      <c r="B355" s="36" t="str">
        <f t="shared" si="18"/>
        <v/>
      </c>
      <c r="C355" s="37" t="str">
        <f>IF(B351:B408&lt;&gt;"",IF(Summary!$B$6=26,IF(B355=1,$D$25,C354+14),IF(Summary!$B$6=52,IF(B355=1,$D$25,C354+7),DATE(YEAR($D$25),MONTH($D$25)+(B355-1)*Summary!$B$7,IF(Summary!$B$6=24,IF(1-MOD(B355,2)=1,DAY($D$25)+14,DAY($D$25)),DAY($D$25))))),"")</f>
        <v/>
      </c>
      <c r="D355" s="38" t="str">
        <f t="shared" si="19"/>
        <v/>
      </c>
      <c r="E355" s="38" t="str">
        <f t="shared" si="20"/>
        <v/>
      </c>
      <c r="F355" s="38" t="str">
        <f>IF(B355="","",$D$22/Summary!$B$6*H354)</f>
        <v/>
      </c>
      <c r="G355" s="42"/>
      <c r="H355" s="38" t="str">
        <f t="shared" si="21"/>
        <v/>
      </c>
    </row>
    <row r="356" spans="2:8" ht="18" x14ac:dyDescent="0.25">
      <c r="B356" s="36" t="str">
        <f t="shared" si="18"/>
        <v/>
      </c>
      <c r="C356" s="37" t="str">
        <f>IF(B352:B408&lt;&gt;"",IF(Summary!$B$6=26,IF(B356=1,$D$25,C355+14),IF(Summary!$B$6=52,IF(B356=1,$D$25,C355+7),DATE(YEAR($D$25),MONTH($D$25)+(B356-1)*Summary!$B$7,IF(Summary!$B$6=24,IF(1-MOD(B356,2)=1,DAY($D$25)+14,DAY($D$25)),DAY($D$25))))),"")</f>
        <v/>
      </c>
      <c r="D356" s="38" t="str">
        <f t="shared" si="19"/>
        <v/>
      </c>
      <c r="E356" s="38" t="str">
        <f t="shared" si="20"/>
        <v/>
      </c>
      <c r="F356" s="38" t="str">
        <f>IF(B356="","",$D$22/Summary!$B$6*H355)</f>
        <v/>
      </c>
      <c r="G356" s="42"/>
      <c r="H356" s="38" t="str">
        <f t="shared" si="21"/>
        <v/>
      </c>
    </row>
    <row r="357" spans="2:8" ht="18" x14ac:dyDescent="0.25">
      <c r="B357" s="36" t="str">
        <f t="shared" si="18"/>
        <v/>
      </c>
      <c r="C357" s="37" t="str">
        <f>IF(B353:B408&lt;&gt;"",IF(Summary!$B$6=26,IF(B357=1,$D$25,C356+14),IF(Summary!$B$6=52,IF(B357=1,$D$25,C356+7),DATE(YEAR($D$25),MONTH($D$25)+(B357-1)*Summary!$B$7,IF(Summary!$B$6=24,IF(1-MOD(B357,2)=1,DAY($D$25)+14,DAY($D$25)),DAY($D$25))))),"")</f>
        <v/>
      </c>
      <c r="D357" s="38" t="str">
        <f t="shared" si="19"/>
        <v/>
      </c>
      <c r="E357" s="38" t="str">
        <f t="shared" si="20"/>
        <v/>
      </c>
      <c r="F357" s="38" t="str">
        <f>IF(B357="","",$D$22/Summary!$B$6*H356)</f>
        <v/>
      </c>
      <c r="G357" s="42"/>
      <c r="H357" s="38" t="str">
        <f t="shared" si="21"/>
        <v/>
      </c>
    </row>
    <row r="358" spans="2:8" ht="18" x14ac:dyDescent="0.25">
      <c r="B358" s="36" t="str">
        <f t="shared" si="18"/>
        <v/>
      </c>
      <c r="C358" s="37" t="str">
        <f>IF(B354:B408&lt;&gt;"",IF(Summary!$B$6=26,IF(B358=1,$D$25,C357+14),IF(Summary!$B$6=52,IF(B358=1,$D$25,C357+7),DATE(YEAR($D$25),MONTH($D$25)+(B358-1)*Summary!$B$7,IF(Summary!$B$6=24,IF(1-MOD(B358,2)=1,DAY($D$25)+14,DAY($D$25)),DAY($D$25))))),"")</f>
        <v/>
      </c>
      <c r="D358" s="38" t="str">
        <f t="shared" si="19"/>
        <v/>
      </c>
      <c r="E358" s="38" t="str">
        <f t="shared" si="20"/>
        <v/>
      </c>
      <c r="F358" s="38" t="str">
        <f>IF(B358="","",$D$22/Summary!$B$6*H357)</f>
        <v/>
      </c>
      <c r="G358" s="42"/>
      <c r="H358" s="38" t="str">
        <f t="shared" si="21"/>
        <v/>
      </c>
    </row>
    <row r="359" spans="2:8" ht="18" x14ac:dyDescent="0.25">
      <c r="B359" s="36" t="str">
        <f t="shared" si="18"/>
        <v/>
      </c>
      <c r="C359" s="37" t="str">
        <f>IF(B355:B408&lt;&gt;"",IF(Summary!$B$6=26,IF(B359=1,$D$25,C358+14),IF(Summary!$B$6=52,IF(B359=1,$D$25,C358+7),DATE(YEAR($D$25),MONTH($D$25)+(B359-1)*Summary!$B$7,IF(Summary!$B$6=24,IF(1-MOD(B359,2)=1,DAY($D$25)+14,DAY($D$25)),DAY($D$25))))),"")</f>
        <v/>
      </c>
      <c r="D359" s="38" t="str">
        <f t="shared" si="19"/>
        <v/>
      </c>
      <c r="E359" s="38" t="str">
        <f t="shared" si="20"/>
        <v/>
      </c>
      <c r="F359" s="38" t="str">
        <f>IF(B359="","",$D$22/Summary!$B$6*H358)</f>
        <v/>
      </c>
      <c r="G359" s="42"/>
      <c r="H359" s="38" t="str">
        <f t="shared" si="21"/>
        <v/>
      </c>
    </row>
    <row r="360" spans="2:8" ht="18" x14ac:dyDescent="0.25">
      <c r="B360" s="36" t="str">
        <f t="shared" si="18"/>
        <v/>
      </c>
      <c r="C360" s="37" t="str">
        <f>IF(B356:B408&lt;&gt;"",IF(Summary!$B$6=26,IF(B360=1,$D$25,C359+14),IF(Summary!$B$6=52,IF(B360=1,$D$25,C359+7),DATE(YEAR($D$25),MONTH($D$25)+(B360-1)*Summary!$B$7,IF(Summary!$B$6=24,IF(1-MOD(B360,2)=1,DAY($D$25)+14,DAY($D$25)),DAY($D$25))))),"")</f>
        <v/>
      </c>
      <c r="D360" s="38" t="str">
        <f t="shared" si="19"/>
        <v/>
      </c>
      <c r="E360" s="38" t="str">
        <f t="shared" si="20"/>
        <v/>
      </c>
      <c r="F360" s="38" t="str">
        <f>IF(B360="","",$D$22/Summary!$B$6*H359)</f>
        <v/>
      </c>
      <c r="G360" s="42"/>
      <c r="H360" s="38" t="str">
        <f t="shared" si="21"/>
        <v/>
      </c>
    </row>
    <row r="361" spans="2:8" ht="18" x14ac:dyDescent="0.25">
      <c r="B361" s="36" t="str">
        <f t="shared" si="18"/>
        <v/>
      </c>
      <c r="C361" s="37" t="str">
        <f>IF(B357:B408&lt;&gt;"",IF(Summary!$B$6=26,IF(B361=1,$D$25,C360+14),IF(Summary!$B$6=52,IF(B361=1,$D$25,C360+7),DATE(YEAR($D$25),MONTH($D$25)+(B361-1)*Summary!$B$7,IF(Summary!$B$6=24,IF(1-MOD(B361,2)=1,DAY($D$25)+14,DAY($D$25)),DAY($D$25))))),"")</f>
        <v/>
      </c>
      <c r="D361" s="38" t="str">
        <f t="shared" si="19"/>
        <v/>
      </c>
      <c r="E361" s="38" t="str">
        <f t="shared" si="20"/>
        <v/>
      </c>
      <c r="F361" s="38" t="str">
        <f>IF(B361="","",$D$22/Summary!$B$6*H360)</f>
        <v/>
      </c>
      <c r="G361" s="42"/>
      <c r="H361" s="38" t="str">
        <f t="shared" si="21"/>
        <v/>
      </c>
    </row>
    <row r="362" spans="2:8" ht="18" x14ac:dyDescent="0.25">
      <c r="B362" s="36" t="str">
        <f t="shared" si="18"/>
        <v/>
      </c>
      <c r="C362" s="37" t="str">
        <f>IF(B358:B408&lt;&gt;"",IF(Summary!$B$6=26,IF(B362=1,$D$25,C361+14),IF(Summary!$B$6=52,IF(B362=1,$D$25,C361+7),DATE(YEAR($D$25),MONTH($D$25)+(B362-1)*Summary!$B$7,IF(Summary!$B$6=24,IF(1-MOD(B362,2)=1,DAY($D$25)+14,DAY($D$25)),DAY($D$25))))),"")</f>
        <v/>
      </c>
      <c r="D362" s="38" t="str">
        <f t="shared" si="19"/>
        <v/>
      </c>
      <c r="E362" s="38" t="str">
        <f t="shared" si="20"/>
        <v/>
      </c>
      <c r="F362" s="38" t="str">
        <f>IF(B362="","",$D$22/Summary!$B$6*H361)</f>
        <v/>
      </c>
      <c r="G362" s="42"/>
      <c r="H362" s="38" t="str">
        <f t="shared" si="21"/>
        <v/>
      </c>
    </row>
    <row r="363" spans="2:8" ht="18" x14ac:dyDescent="0.25">
      <c r="B363" s="36" t="str">
        <f t="shared" si="18"/>
        <v/>
      </c>
      <c r="C363" s="37" t="str">
        <f>IF(B359:B408&lt;&gt;"",IF(Summary!$B$6=26,IF(B363=1,$D$25,C362+14),IF(Summary!$B$6=52,IF(B363=1,$D$25,C362+7),DATE(YEAR($D$25),MONTH($D$25)+(B363-1)*Summary!$B$7,IF(Summary!$B$6=24,IF(1-MOD(B363,2)=1,DAY($D$25)+14,DAY($D$25)),DAY($D$25))))),"")</f>
        <v/>
      </c>
      <c r="D363" s="38" t="str">
        <f t="shared" si="19"/>
        <v/>
      </c>
      <c r="E363" s="38" t="str">
        <f t="shared" si="20"/>
        <v/>
      </c>
      <c r="F363" s="38" t="str">
        <f>IF(B363="","",$D$22/Summary!$B$6*H362)</f>
        <v/>
      </c>
      <c r="G363" s="42"/>
      <c r="H363" s="38" t="str">
        <f t="shared" si="21"/>
        <v/>
      </c>
    </row>
    <row r="364" spans="2:8" ht="18" x14ac:dyDescent="0.25">
      <c r="B364" s="36" t="str">
        <f t="shared" si="18"/>
        <v/>
      </c>
      <c r="C364" s="37" t="str">
        <f>IF(B360:B408&lt;&gt;"",IF(Summary!$B$6=26,IF(B364=1,$D$25,C363+14),IF(Summary!$B$6=52,IF(B364=1,$D$25,C363+7),DATE(YEAR($D$25),MONTH($D$25)+(B364-1)*Summary!$B$7,IF(Summary!$B$6=24,IF(1-MOD(B364,2)=1,DAY($D$25)+14,DAY($D$25)),DAY($D$25))))),"")</f>
        <v/>
      </c>
      <c r="D364" s="38" t="str">
        <f t="shared" si="19"/>
        <v/>
      </c>
      <c r="E364" s="38" t="str">
        <f t="shared" si="20"/>
        <v/>
      </c>
      <c r="F364" s="38" t="str">
        <f>IF(B364="","",$D$22/Summary!$B$6*H363)</f>
        <v/>
      </c>
      <c r="G364" s="42"/>
      <c r="H364" s="38" t="str">
        <f t="shared" si="21"/>
        <v/>
      </c>
    </row>
    <row r="365" spans="2:8" ht="18" x14ac:dyDescent="0.25">
      <c r="B365" s="36" t="str">
        <f t="shared" si="18"/>
        <v/>
      </c>
      <c r="C365" s="37" t="str">
        <f>IF(B361:B408&lt;&gt;"",IF(Summary!$B$6=26,IF(B365=1,$D$25,C364+14),IF(Summary!$B$6=52,IF(B365=1,$D$25,C364+7),DATE(YEAR($D$25),MONTH($D$25)+(B365-1)*Summary!$B$7,IF(Summary!$B$6=24,IF(1-MOD(B365,2)=1,DAY($D$25)+14,DAY($D$25)),DAY($D$25))))),"")</f>
        <v/>
      </c>
      <c r="D365" s="38" t="str">
        <f t="shared" si="19"/>
        <v/>
      </c>
      <c r="E365" s="38" t="str">
        <f t="shared" si="20"/>
        <v/>
      </c>
      <c r="F365" s="38" t="str">
        <f>IF(B365="","",$D$22/Summary!$B$6*H364)</f>
        <v/>
      </c>
      <c r="G365" s="42"/>
      <c r="H365" s="38" t="str">
        <f t="shared" si="21"/>
        <v/>
      </c>
    </row>
    <row r="366" spans="2:8" ht="18" x14ac:dyDescent="0.25">
      <c r="B366" s="36" t="str">
        <f t="shared" ref="B366:B398" si="22">IF(B365&lt;$H$22,IF(H365&gt;0,B365+1,""),"")</f>
        <v/>
      </c>
      <c r="C366" s="37" t="str">
        <f>IF(B362:B408&lt;&gt;"",IF(Summary!$B$6=26,IF(B366=1,$D$25,C365+14),IF(Summary!$B$6=52,IF(B366=1,$D$25,C365+7),DATE(YEAR($D$25),MONTH($D$25)+(B366-1)*Summary!$B$7,IF(Summary!$B$6=24,IF(1-MOD(B366,2)=1,DAY($D$25)+14,DAY($D$25)),DAY($D$25))))),"")</f>
        <v/>
      </c>
      <c r="D366" s="38" t="str">
        <f t="shared" ref="D366:D408" si="23">IF(B366="","",IF(H365&lt;$H$21,H365,$H$21))</f>
        <v/>
      </c>
      <c r="E366" s="38" t="str">
        <f t="shared" ref="E366:E408" si="24">IF(B366="","",IF(H365&lt;$H$21,D366,D366-F366))</f>
        <v/>
      </c>
      <c r="F366" s="38" t="str">
        <f>IF(B366="","",$D$22/Summary!$B$6*H365)</f>
        <v/>
      </c>
      <c r="G366" s="42"/>
      <c r="H366" s="38" t="str">
        <f t="shared" ref="H366:H408" si="25">IF(E366="","",IF(H365-E366-G366&lt;0, 0, H365-E366-G366))</f>
        <v/>
      </c>
    </row>
    <row r="367" spans="2:8" ht="18" x14ac:dyDescent="0.25">
      <c r="B367" s="36" t="str">
        <f t="shared" si="22"/>
        <v/>
      </c>
      <c r="C367" s="37" t="str">
        <f>IF(B363:B408&lt;&gt;"",IF(Summary!$B$6=26,IF(B367=1,$D$25,C366+14),IF(Summary!$B$6=52,IF(B367=1,$D$25,C366+7),DATE(YEAR($D$25),MONTH($D$25)+(B367-1)*Summary!$B$7,IF(Summary!$B$6=24,IF(1-MOD(B367,2)=1,DAY($D$25)+14,DAY($D$25)),DAY($D$25))))),"")</f>
        <v/>
      </c>
      <c r="D367" s="38" t="str">
        <f t="shared" si="23"/>
        <v/>
      </c>
      <c r="E367" s="38" t="str">
        <f t="shared" si="24"/>
        <v/>
      </c>
      <c r="F367" s="38" t="str">
        <f>IF(B367="","",$D$22/Summary!$B$6*H366)</f>
        <v/>
      </c>
      <c r="G367" s="42"/>
      <c r="H367" s="38" t="str">
        <f t="shared" si="25"/>
        <v/>
      </c>
    </row>
    <row r="368" spans="2:8" ht="18" x14ac:dyDescent="0.25">
      <c r="B368" s="36" t="str">
        <f t="shared" si="22"/>
        <v/>
      </c>
      <c r="C368" s="37" t="str">
        <f>IF(B364:B408&lt;&gt;"",IF(Summary!$B$6=26,IF(B368=1,$D$25,C367+14),IF(Summary!$B$6=52,IF(B368=1,$D$25,C367+7),DATE(YEAR($D$25),MONTH($D$25)+(B368-1)*Summary!$B$7,IF(Summary!$B$6=24,IF(1-MOD(B368,2)=1,DAY($D$25)+14,DAY($D$25)),DAY($D$25))))),"")</f>
        <v/>
      </c>
      <c r="D368" s="38" t="str">
        <f t="shared" si="23"/>
        <v/>
      </c>
      <c r="E368" s="38" t="str">
        <f t="shared" si="24"/>
        <v/>
      </c>
      <c r="F368" s="38" t="str">
        <f>IF(B368="","",$D$22/Summary!$B$6*H367)</f>
        <v/>
      </c>
      <c r="G368" s="42"/>
      <c r="H368" s="38" t="str">
        <f t="shared" si="25"/>
        <v/>
      </c>
    </row>
    <row r="369" spans="2:8" ht="18" x14ac:dyDescent="0.25">
      <c r="B369" s="36" t="str">
        <f t="shared" si="22"/>
        <v/>
      </c>
      <c r="C369" s="37" t="str">
        <f>IF(B365:B408&lt;&gt;"",IF(Summary!$B$6=26,IF(B369=1,$D$25,C368+14),IF(Summary!$B$6=52,IF(B369=1,$D$25,C368+7),DATE(YEAR($D$25),MONTH($D$25)+(B369-1)*Summary!$B$7,IF(Summary!$B$6=24,IF(1-MOD(B369,2)=1,DAY($D$25)+14,DAY($D$25)),DAY($D$25))))),"")</f>
        <v/>
      </c>
      <c r="D369" s="38" t="str">
        <f t="shared" si="23"/>
        <v/>
      </c>
      <c r="E369" s="38" t="str">
        <f t="shared" si="24"/>
        <v/>
      </c>
      <c r="F369" s="38" t="str">
        <f>IF(B369="","",$D$22/Summary!$B$6*H368)</f>
        <v/>
      </c>
      <c r="G369" s="42"/>
      <c r="H369" s="38" t="str">
        <f t="shared" si="25"/>
        <v/>
      </c>
    </row>
    <row r="370" spans="2:8" ht="18" x14ac:dyDescent="0.25">
      <c r="B370" s="36" t="str">
        <f t="shared" si="22"/>
        <v/>
      </c>
      <c r="C370" s="37" t="str">
        <f>IF(B366:B408&lt;&gt;"",IF(Summary!$B$6=26,IF(B370=1,$D$25,C369+14),IF(Summary!$B$6=52,IF(B370=1,$D$25,C369+7),DATE(YEAR($D$25),MONTH($D$25)+(B370-1)*Summary!$B$7,IF(Summary!$B$6=24,IF(1-MOD(B370,2)=1,DAY($D$25)+14,DAY($D$25)),DAY($D$25))))),"")</f>
        <v/>
      </c>
      <c r="D370" s="38" t="str">
        <f t="shared" si="23"/>
        <v/>
      </c>
      <c r="E370" s="38" t="str">
        <f t="shared" si="24"/>
        <v/>
      </c>
      <c r="F370" s="38" t="str">
        <f>IF(B370="","",$D$22/Summary!$B$6*H369)</f>
        <v/>
      </c>
      <c r="G370" s="42"/>
      <c r="H370" s="38" t="str">
        <f t="shared" si="25"/>
        <v/>
      </c>
    </row>
    <row r="371" spans="2:8" ht="18" x14ac:dyDescent="0.25">
      <c r="B371" s="36" t="str">
        <f t="shared" si="22"/>
        <v/>
      </c>
      <c r="C371" s="37" t="str">
        <f>IF(B367:B408&lt;&gt;"",IF(Summary!$B$6=26,IF(B371=1,$D$25,C370+14),IF(Summary!$B$6=52,IF(B371=1,$D$25,C370+7),DATE(YEAR($D$25),MONTH($D$25)+(B371-1)*Summary!$B$7,IF(Summary!$B$6=24,IF(1-MOD(B371,2)=1,DAY($D$25)+14,DAY($D$25)),DAY($D$25))))),"")</f>
        <v/>
      </c>
      <c r="D371" s="38" t="str">
        <f t="shared" si="23"/>
        <v/>
      </c>
      <c r="E371" s="38" t="str">
        <f t="shared" si="24"/>
        <v/>
      </c>
      <c r="F371" s="38" t="str">
        <f>IF(B371="","",$D$22/Summary!$B$6*H370)</f>
        <v/>
      </c>
      <c r="G371" s="42"/>
      <c r="H371" s="38" t="str">
        <f t="shared" si="25"/>
        <v/>
      </c>
    </row>
    <row r="372" spans="2:8" ht="18" x14ac:dyDescent="0.25">
      <c r="B372" s="36" t="str">
        <f t="shared" si="22"/>
        <v/>
      </c>
      <c r="C372" s="37" t="str">
        <f>IF(B368:B408&lt;&gt;"",IF(Summary!$B$6=26,IF(B372=1,$D$25,C371+14),IF(Summary!$B$6=52,IF(B372=1,$D$25,C371+7),DATE(YEAR($D$25),MONTH($D$25)+(B372-1)*Summary!$B$7,IF(Summary!$B$6=24,IF(1-MOD(B372,2)=1,DAY($D$25)+14,DAY($D$25)),DAY($D$25))))),"")</f>
        <v/>
      </c>
      <c r="D372" s="38" t="str">
        <f t="shared" si="23"/>
        <v/>
      </c>
      <c r="E372" s="38" t="str">
        <f t="shared" si="24"/>
        <v/>
      </c>
      <c r="F372" s="38" t="str">
        <f>IF(B372="","",$D$22/Summary!$B$6*H371)</f>
        <v/>
      </c>
      <c r="G372" s="42"/>
      <c r="H372" s="38" t="str">
        <f t="shared" si="25"/>
        <v/>
      </c>
    </row>
    <row r="373" spans="2:8" ht="18" x14ac:dyDescent="0.25">
      <c r="B373" s="36" t="str">
        <f t="shared" si="22"/>
        <v/>
      </c>
      <c r="C373" s="37" t="str">
        <f>IF(B369:B408&lt;&gt;"",IF(Summary!$B$6=26,IF(B373=1,$D$25,C372+14),IF(Summary!$B$6=52,IF(B373=1,$D$25,C372+7),DATE(YEAR($D$25),MONTH($D$25)+(B373-1)*Summary!$B$7,IF(Summary!$B$6=24,IF(1-MOD(B373,2)=1,DAY($D$25)+14,DAY($D$25)),DAY($D$25))))),"")</f>
        <v/>
      </c>
      <c r="D373" s="38" t="str">
        <f t="shared" si="23"/>
        <v/>
      </c>
      <c r="E373" s="38" t="str">
        <f t="shared" si="24"/>
        <v/>
      </c>
      <c r="F373" s="38" t="str">
        <f>IF(B373="","",$D$22/Summary!$B$6*H372)</f>
        <v/>
      </c>
      <c r="G373" s="42"/>
      <c r="H373" s="38" t="str">
        <f t="shared" si="25"/>
        <v/>
      </c>
    </row>
    <row r="374" spans="2:8" ht="18" x14ac:dyDescent="0.25">
      <c r="B374" s="36" t="str">
        <f t="shared" si="22"/>
        <v/>
      </c>
      <c r="C374" s="37" t="str">
        <f>IF(B370:B408&lt;&gt;"",IF(Summary!$B$6=26,IF(B374=1,$D$25,C373+14),IF(Summary!$B$6=52,IF(B374=1,$D$25,C373+7),DATE(YEAR($D$25),MONTH($D$25)+(B374-1)*Summary!$B$7,IF(Summary!$B$6=24,IF(1-MOD(B374,2)=1,DAY($D$25)+14,DAY($D$25)),DAY($D$25))))),"")</f>
        <v/>
      </c>
      <c r="D374" s="38" t="str">
        <f t="shared" si="23"/>
        <v/>
      </c>
      <c r="E374" s="38" t="str">
        <f t="shared" si="24"/>
        <v/>
      </c>
      <c r="F374" s="38" t="str">
        <f>IF(B374="","",$D$22/Summary!$B$6*H373)</f>
        <v/>
      </c>
      <c r="G374" s="42"/>
      <c r="H374" s="38" t="str">
        <f t="shared" si="25"/>
        <v/>
      </c>
    </row>
    <row r="375" spans="2:8" ht="18" x14ac:dyDescent="0.25">
      <c r="B375" s="36" t="str">
        <f t="shared" si="22"/>
        <v/>
      </c>
      <c r="C375" s="37" t="str">
        <f>IF(B371:B408&lt;&gt;"",IF(Summary!$B$6=26,IF(B375=1,$D$25,C374+14),IF(Summary!$B$6=52,IF(B375=1,$D$25,C374+7),DATE(YEAR($D$25),MONTH($D$25)+(B375-1)*Summary!$B$7,IF(Summary!$B$6=24,IF(1-MOD(B375,2)=1,DAY($D$25)+14,DAY($D$25)),DAY($D$25))))),"")</f>
        <v/>
      </c>
      <c r="D375" s="38" t="str">
        <f t="shared" si="23"/>
        <v/>
      </c>
      <c r="E375" s="38" t="str">
        <f t="shared" si="24"/>
        <v/>
      </c>
      <c r="F375" s="38" t="str">
        <f>IF(B375="","",$D$22/Summary!$B$6*H374)</f>
        <v/>
      </c>
      <c r="G375" s="42"/>
      <c r="H375" s="38" t="str">
        <f t="shared" si="25"/>
        <v/>
      </c>
    </row>
    <row r="376" spans="2:8" ht="18" x14ac:dyDescent="0.25">
      <c r="B376" s="36" t="str">
        <f t="shared" si="22"/>
        <v/>
      </c>
      <c r="C376" s="37" t="str">
        <f>IF(B372:B408&lt;&gt;"",IF(Summary!$B$6=26,IF(B376=1,$D$25,C375+14),IF(Summary!$B$6=52,IF(B376=1,$D$25,C375+7),DATE(YEAR($D$25),MONTH($D$25)+(B376-1)*Summary!$B$7,IF(Summary!$B$6=24,IF(1-MOD(B376,2)=1,DAY($D$25)+14,DAY($D$25)),DAY($D$25))))),"")</f>
        <v/>
      </c>
      <c r="D376" s="38" t="str">
        <f t="shared" si="23"/>
        <v/>
      </c>
      <c r="E376" s="38" t="str">
        <f t="shared" si="24"/>
        <v/>
      </c>
      <c r="F376" s="38" t="str">
        <f>IF(B376="","",$D$22/Summary!$B$6*H375)</f>
        <v/>
      </c>
      <c r="G376" s="42"/>
      <c r="H376" s="38" t="str">
        <f t="shared" si="25"/>
        <v/>
      </c>
    </row>
    <row r="377" spans="2:8" ht="18" x14ac:dyDescent="0.25">
      <c r="B377" s="36" t="str">
        <f t="shared" si="22"/>
        <v/>
      </c>
      <c r="C377" s="37" t="str">
        <f>IF(B373:B408&lt;&gt;"",IF(Summary!$B$6=26,IF(B377=1,$D$25,C376+14),IF(Summary!$B$6=52,IF(B377=1,$D$25,C376+7),DATE(YEAR($D$25),MONTH($D$25)+(B377-1)*Summary!$B$7,IF(Summary!$B$6=24,IF(1-MOD(B377,2)=1,DAY($D$25)+14,DAY($D$25)),DAY($D$25))))),"")</f>
        <v/>
      </c>
      <c r="D377" s="38" t="str">
        <f t="shared" si="23"/>
        <v/>
      </c>
      <c r="E377" s="38" t="str">
        <f t="shared" si="24"/>
        <v/>
      </c>
      <c r="F377" s="38" t="str">
        <f>IF(B377="","",$D$22/Summary!$B$6*H376)</f>
        <v/>
      </c>
      <c r="G377" s="42"/>
      <c r="H377" s="38" t="str">
        <f t="shared" si="25"/>
        <v/>
      </c>
    </row>
    <row r="378" spans="2:8" ht="18" x14ac:dyDescent="0.25">
      <c r="B378" s="36" t="str">
        <f t="shared" si="22"/>
        <v/>
      </c>
      <c r="C378" s="37" t="str">
        <f>IF(B374:B408&lt;&gt;"",IF(Summary!$B$6=26,IF(B378=1,$D$25,C377+14),IF(Summary!$B$6=52,IF(B378=1,$D$25,C377+7),DATE(YEAR($D$25),MONTH($D$25)+(B378-1)*Summary!$B$7,IF(Summary!$B$6=24,IF(1-MOD(B378,2)=1,DAY($D$25)+14,DAY($D$25)),DAY($D$25))))),"")</f>
        <v/>
      </c>
      <c r="D378" s="38" t="str">
        <f t="shared" si="23"/>
        <v/>
      </c>
      <c r="E378" s="38" t="str">
        <f t="shared" si="24"/>
        <v/>
      </c>
      <c r="F378" s="38" t="str">
        <f>IF(B378="","",$D$22/Summary!$B$6*H377)</f>
        <v/>
      </c>
      <c r="G378" s="42"/>
      <c r="H378" s="38" t="str">
        <f t="shared" si="25"/>
        <v/>
      </c>
    </row>
    <row r="379" spans="2:8" ht="18" x14ac:dyDescent="0.25">
      <c r="B379" s="36" t="str">
        <f t="shared" si="22"/>
        <v/>
      </c>
      <c r="C379" s="37" t="str">
        <f>IF(B375:B408&lt;&gt;"",IF(Summary!$B$6=26,IF(B379=1,$D$25,C378+14),IF(Summary!$B$6=52,IF(B379=1,$D$25,C378+7),DATE(YEAR($D$25),MONTH($D$25)+(B379-1)*Summary!$B$7,IF(Summary!$B$6=24,IF(1-MOD(B379,2)=1,DAY($D$25)+14,DAY($D$25)),DAY($D$25))))),"")</f>
        <v/>
      </c>
      <c r="D379" s="38" t="str">
        <f t="shared" si="23"/>
        <v/>
      </c>
      <c r="E379" s="38" t="str">
        <f t="shared" si="24"/>
        <v/>
      </c>
      <c r="F379" s="38" t="str">
        <f>IF(B379="","",$D$22/Summary!$B$6*H378)</f>
        <v/>
      </c>
      <c r="G379" s="42"/>
      <c r="H379" s="38" t="str">
        <f t="shared" si="25"/>
        <v/>
      </c>
    </row>
    <row r="380" spans="2:8" ht="18" x14ac:dyDescent="0.25">
      <c r="B380" s="36" t="str">
        <f t="shared" si="22"/>
        <v/>
      </c>
      <c r="C380" s="37" t="str">
        <f>IF(B376:B408&lt;&gt;"",IF(Summary!$B$6=26,IF(B380=1,$D$25,C379+14),IF(Summary!$B$6=52,IF(B380=1,$D$25,C379+7),DATE(YEAR($D$25),MONTH($D$25)+(B380-1)*Summary!$B$7,IF(Summary!$B$6=24,IF(1-MOD(B380,2)=1,DAY($D$25)+14,DAY($D$25)),DAY($D$25))))),"")</f>
        <v/>
      </c>
      <c r="D380" s="38" t="str">
        <f t="shared" si="23"/>
        <v/>
      </c>
      <c r="E380" s="38" t="str">
        <f t="shared" si="24"/>
        <v/>
      </c>
      <c r="F380" s="38" t="str">
        <f>IF(B380="","",$D$22/Summary!$B$6*H379)</f>
        <v/>
      </c>
      <c r="G380" s="42"/>
      <c r="H380" s="38" t="str">
        <f t="shared" si="25"/>
        <v/>
      </c>
    </row>
    <row r="381" spans="2:8" ht="18" x14ac:dyDescent="0.25">
      <c r="B381" s="36" t="str">
        <f t="shared" si="22"/>
        <v/>
      </c>
      <c r="C381" s="37" t="str">
        <f>IF(B377:B408&lt;&gt;"",IF(Summary!$B$6=26,IF(B381=1,$D$25,C380+14),IF(Summary!$B$6=52,IF(B381=1,$D$25,C380+7),DATE(YEAR($D$25),MONTH($D$25)+(B381-1)*Summary!$B$7,IF(Summary!$B$6=24,IF(1-MOD(B381,2)=1,DAY($D$25)+14,DAY($D$25)),DAY($D$25))))),"")</f>
        <v/>
      </c>
      <c r="D381" s="38" t="str">
        <f t="shared" si="23"/>
        <v/>
      </c>
      <c r="E381" s="38" t="str">
        <f t="shared" si="24"/>
        <v/>
      </c>
      <c r="F381" s="38" t="str">
        <f>IF(B381="","",$D$22/Summary!$B$6*H380)</f>
        <v/>
      </c>
      <c r="G381" s="42"/>
      <c r="H381" s="38" t="str">
        <f t="shared" si="25"/>
        <v/>
      </c>
    </row>
    <row r="382" spans="2:8" ht="18" x14ac:dyDescent="0.25">
      <c r="B382" s="36" t="str">
        <f t="shared" si="22"/>
        <v/>
      </c>
      <c r="C382" s="37" t="str">
        <f>IF(B378:B408&lt;&gt;"",IF(Summary!$B$6=26,IF(B382=1,$D$25,C381+14),IF(Summary!$B$6=52,IF(B382=1,$D$25,C381+7),DATE(YEAR($D$25),MONTH($D$25)+(B382-1)*Summary!$B$7,IF(Summary!$B$6=24,IF(1-MOD(B382,2)=1,DAY($D$25)+14,DAY($D$25)),DAY($D$25))))),"")</f>
        <v/>
      </c>
      <c r="D382" s="38" t="str">
        <f t="shared" si="23"/>
        <v/>
      </c>
      <c r="E382" s="38" t="str">
        <f t="shared" si="24"/>
        <v/>
      </c>
      <c r="F382" s="38" t="str">
        <f>IF(B382="","",$D$22/Summary!$B$6*H381)</f>
        <v/>
      </c>
      <c r="G382" s="42"/>
      <c r="H382" s="38" t="str">
        <f t="shared" si="25"/>
        <v/>
      </c>
    </row>
    <row r="383" spans="2:8" ht="18" x14ac:dyDescent="0.25">
      <c r="B383" s="36" t="str">
        <f t="shared" si="22"/>
        <v/>
      </c>
      <c r="C383" s="37" t="str">
        <f>IF(B379:B408&lt;&gt;"",IF(Summary!$B$6=26,IF(B383=1,$D$25,C382+14),IF(Summary!$B$6=52,IF(B383=1,$D$25,C382+7),DATE(YEAR($D$25),MONTH($D$25)+(B383-1)*Summary!$B$7,IF(Summary!$B$6=24,IF(1-MOD(B383,2)=1,DAY($D$25)+14,DAY($D$25)),DAY($D$25))))),"")</f>
        <v/>
      </c>
      <c r="D383" s="38" t="str">
        <f t="shared" si="23"/>
        <v/>
      </c>
      <c r="E383" s="38" t="str">
        <f t="shared" si="24"/>
        <v/>
      </c>
      <c r="F383" s="38" t="str">
        <f>IF(B383="","",$D$22/Summary!$B$6*H382)</f>
        <v/>
      </c>
      <c r="G383" s="42"/>
      <c r="H383" s="38" t="str">
        <f t="shared" si="25"/>
        <v/>
      </c>
    </row>
    <row r="384" spans="2:8" ht="18" x14ac:dyDescent="0.25">
      <c r="B384" s="36" t="str">
        <f t="shared" si="22"/>
        <v/>
      </c>
      <c r="C384" s="37" t="str">
        <f>IF(B380:B408&lt;&gt;"",IF(Summary!$B$6=26,IF(B384=1,$D$25,C383+14),IF(Summary!$B$6=52,IF(B384=1,$D$25,C383+7),DATE(YEAR($D$25),MONTH($D$25)+(B384-1)*Summary!$B$7,IF(Summary!$B$6=24,IF(1-MOD(B384,2)=1,DAY($D$25)+14,DAY($D$25)),DAY($D$25))))),"")</f>
        <v/>
      </c>
      <c r="D384" s="38" t="str">
        <f t="shared" si="23"/>
        <v/>
      </c>
      <c r="E384" s="38" t="str">
        <f t="shared" si="24"/>
        <v/>
      </c>
      <c r="F384" s="38" t="str">
        <f>IF(B384="","",$D$22/Summary!$B$6*H383)</f>
        <v/>
      </c>
      <c r="G384" s="42"/>
      <c r="H384" s="38" t="str">
        <f t="shared" si="25"/>
        <v/>
      </c>
    </row>
    <row r="385" spans="2:8" ht="18" x14ac:dyDescent="0.25">
      <c r="B385" s="36" t="str">
        <f t="shared" si="22"/>
        <v/>
      </c>
      <c r="C385" s="37" t="str">
        <f>IF(B381:B408&lt;&gt;"",IF(Summary!$B$6=26,IF(B385=1,$D$25,C384+14),IF(Summary!$B$6=52,IF(B385=1,$D$25,C384+7),DATE(YEAR($D$25),MONTH($D$25)+(B385-1)*Summary!$B$7,IF(Summary!$B$6=24,IF(1-MOD(B385,2)=1,DAY($D$25)+14,DAY($D$25)),DAY($D$25))))),"")</f>
        <v/>
      </c>
      <c r="D385" s="38" t="str">
        <f t="shared" si="23"/>
        <v/>
      </c>
      <c r="E385" s="38" t="str">
        <f t="shared" si="24"/>
        <v/>
      </c>
      <c r="F385" s="38" t="str">
        <f>IF(B385="","",$D$22/Summary!$B$6*H384)</f>
        <v/>
      </c>
      <c r="G385" s="42"/>
      <c r="H385" s="38" t="str">
        <f t="shared" si="25"/>
        <v/>
      </c>
    </row>
    <row r="386" spans="2:8" ht="18" x14ac:dyDescent="0.25">
      <c r="B386" s="36" t="str">
        <f t="shared" si="22"/>
        <v/>
      </c>
      <c r="C386" s="37" t="str">
        <f>IF(B382:B408&lt;&gt;"",IF(Summary!$B$6=26,IF(B386=1,$D$25,C385+14),IF(Summary!$B$6=52,IF(B386=1,$D$25,C385+7),DATE(YEAR($D$25),MONTH($D$25)+(B386-1)*Summary!$B$7,IF(Summary!$B$6=24,IF(1-MOD(B386,2)=1,DAY($D$25)+14,DAY($D$25)),DAY($D$25))))),"")</f>
        <v/>
      </c>
      <c r="D386" s="38" t="str">
        <f t="shared" si="23"/>
        <v/>
      </c>
      <c r="E386" s="38" t="str">
        <f t="shared" si="24"/>
        <v/>
      </c>
      <c r="F386" s="38" t="str">
        <f>IF(B386="","",$D$22/Summary!$B$6*H385)</f>
        <v/>
      </c>
      <c r="G386" s="42"/>
      <c r="H386" s="38" t="str">
        <f t="shared" si="25"/>
        <v/>
      </c>
    </row>
    <row r="387" spans="2:8" ht="18" x14ac:dyDescent="0.25">
      <c r="B387" s="36" t="str">
        <f t="shared" si="22"/>
        <v/>
      </c>
      <c r="C387" s="37" t="str">
        <f>IF(B383:B408&lt;&gt;"",IF(Summary!$B$6=26,IF(B387=1,$D$25,C386+14),IF(Summary!$B$6=52,IF(B387=1,$D$25,C386+7),DATE(YEAR($D$25),MONTH($D$25)+(B387-1)*Summary!$B$7,IF(Summary!$B$6=24,IF(1-MOD(B387,2)=1,DAY($D$25)+14,DAY($D$25)),DAY($D$25))))),"")</f>
        <v/>
      </c>
      <c r="D387" s="38" t="str">
        <f t="shared" si="23"/>
        <v/>
      </c>
      <c r="E387" s="38" t="str">
        <f t="shared" si="24"/>
        <v/>
      </c>
      <c r="F387" s="38" t="str">
        <f>IF(B387="","",$D$22/Summary!$B$6*H386)</f>
        <v/>
      </c>
      <c r="G387" s="42"/>
      <c r="H387" s="38" t="str">
        <f t="shared" si="25"/>
        <v/>
      </c>
    </row>
    <row r="388" spans="2:8" ht="18" x14ac:dyDescent="0.25">
      <c r="B388" s="36" t="str">
        <f t="shared" si="22"/>
        <v/>
      </c>
      <c r="C388" s="37" t="str">
        <f>IF(B384:B408&lt;&gt;"",IF(Summary!$B$6=26,IF(B388=1,$D$25,C387+14),IF(Summary!$B$6=52,IF(B388=1,$D$25,C387+7),DATE(YEAR($D$25),MONTH($D$25)+(B388-1)*Summary!$B$7,IF(Summary!$B$6=24,IF(1-MOD(B388,2)=1,DAY($D$25)+14,DAY($D$25)),DAY($D$25))))),"")</f>
        <v/>
      </c>
      <c r="D388" s="38" t="str">
        <f t="shared" si="23"/>
        <v/>
      </c>
      <c r="E388" s="38" t="str">
        <f t="shared" si="24"/>
        <v/>
      </c>
      <c r="F388" s="38" t="str">
        <f>IF(B388="","",$D$22/Summary!$B$6*H387)</f>
        <v/>
      </c>
      <c r="G388" s="42"/>
      <c r="H388" s="38" t="str">
        <f t="shared" si="25"/>
        <v/>
      </c>
    </row>
    <row r="389" spans="2:8" ht="18" x14ac:dyDescent="0.25">
      <c r="B389" s="36" t="str">
        <f t="shared" si="22"/>
        <v/>
      </c>
      <c r="C389" s="37" t="str">
        <f>IF(B385:B408&lt;&gt;"",IF(Summary!$B$6=26,IF(B389=1,$D$25,C388+14),IF(Summary!$B$6=52,IF(B389=1,$D$25,C388+7),DATE(YEAR($D$25),MONTH($D$25)+(B389-1)*Summary!$B$7,IF(Summary!$B$6=24,IF(1-MOD(B389,2)=1,DAY($D$25)+14,DAY($D$25)),DAY($D$25))))),"")</f>
        <v/>
      </c>
      <c r="D389" s="38" t="str">
        <f t="shared" si="23"/>
        <v/>
      </c>
      <c r="E389" s="38" t="str">
        <f t="shared" si="24"/>
        <v/>
      </c>
      <c r="F389" s="38" t="str">
        <f>IF(B389="","",$D$22/Summary!$B$6*H388)</f>
        <v/>
      </c>
      <c r="G389" s="42"/>
      <c r="H389" s="38" t="str">
        <f t="shared" si="25"/>
        <v/>
      </c>
    </row>
    <row r="390" spans="2:8" ht="18" x14ac:dyDescent="0.25">
      <c r="B390" s="36" t="str">
        <f t="shared" si="22"/>
        <v/>
      </c>
      <c r="C390" s="37" t="str">
        <f>IF(B386:B408&lt;&gt;"",IF(Summary!$B$6=26,IF(B390=1,$D$25,C389+14),IF(Summary!$B$6=52,IF(B390=1,$D$25,C389+7),DATE(YEAR($D$25),MONTH($D$25)+(B390-1)*Summary!$B$7,IF(Summary!$B$6=24,IF(1-MOD(B390,2)=1,DAY($D$25)+14,DAY($D$25)),DAY($D$25))))),"")</f>
        <v/>
      </c>
      <c r="D390" s="38" t="str">
        <f t="shared" si="23"/>
        <v/>
      </c>
      <c r="E390" s="38" t="str">
        <f t="shared" si="24"/>
        <v/>
      </c>
      <c r="F390" s="38" t="str">
        <f>IF(B390="","",$D$22/Summary!$B$6*H389)</f>
        <v/>
      </c>
      <c r="G390" s="42"/>
      <c r="H390" s="38" t="str">
        <f t="shared" si="25"/>
        <v/>
      </c>
    </row>
    <row r="391" spans="2:8" ht="18" x14ac:dyDescent="0.25">
      <c r="B391" s="36" t="str">
        <f t="shared" si="22"/>
        <v/>
      </c>
      <c r="C391" s="37" t="str">
        <f>IF(B387:B408&lt;&gt;"",IF(Summary!$B$6=26,IF(B391=1,$D$25,C390+14),IF(Summary!$B$6=52,IF(B391=1,$D$25,C390+7),DATE(YEAR($D$25),MONTH($D$25)+(B391-1)*Summary!$B$7,IF(Summary!$B$6=24,IF(1-MOD(B391,2)=1,DAY($D$25)+14,DAY($D$25)),DAY($D$25))))),"")</f>
        <v/>
      </c>
      <c r="D391" s="38" t="str">
        <f t="shared" si="23"/>
        <v/>
      </c>
      <c r="E391" s="38" t="str">
        <f t="shared" si="24"/>
        <v/>
      </c>
      <c r="F391" s="38" t="str">
        <f>IF(B391="","",$D$22/Summary!$B$6*H390)</f>
        <v/>
      </c>
      <c r="G391" s="42"/>
      <c r="H391" s="38" t="str">
        <f t="shared" si="25"/>
        <v/>
      </c>
    </row>
    <row r="392" spans="2:8" ht="18" x14ac:dyDescent="0.25">
      <c r="B392" s="36" t="str">
        <f t="shared" si="22"/>
        <v/>
      </c>
      <c r="C392" s="37" t="str">
        <f>IF(B388:B408&lt;&gt;"",IF(Summary!$B$6=26,IF(B392=1,$D$25,C391+14),IF(Summary!$B$6=52,IF(B392=1,$D$25,C391+7),DATE(YEAR($D$25),MONTH($D$25)+(B392-1)*Summary!$B$7,IF(Summary!$B$6=24,IF(1-MOD(B392,2)=1,DAY($D$25)+14,DAY($D$25)),DAY($D$25))))),"")</f>
        <v/>
      </c>
      <c r="D392" s="38" t="str">
        <f t="shared" si="23"/>
        <v/>
      </c>
      <c r="E392" s="38" t="str">
        <f t="shared" si="24"/>
        <v/>
      </c>
      <c r="F392" s="38" t="str">
        <f>IF(B392="","",$D$22/Summary!$B$6*H391)</f>
        <v/>
      </c>
      <c r="G392" s="42"/>
      <c r="H392" s="38" t="str">
        <f t="shared" si="25"/>
        <v/>
      </c>
    </row>
    <row r="393" spans="2:8" ht="18" x14ac:dyDescent="0.25">
      <c r="B393" s="36" t="str">
        <f t="shared" si="22"/>
        <v/>
      </c>
      <c r="C393" s="37" t="str">
        <f>IF(B389:B408&lt;&gt;"",IF(Summary!$B$6=26,IF(B393=1,$D$25,C392+14),IF(Summary!$B$6=52,IF(B393=1,$D$25,C392+7),DATE(YEAR($D$25),MONTH($D$25)+(B393-1)*Summary!$B$7,IF(Summary!$B$6=24,IF(1-MOD(B393,2)=1,DAY($D$25)+14,DAY($D$25)),DAY($D$25))))),"")</f>
        <v/>
      </c>
      <c r="D393" s="38" t="str">
        <f t="shared" si="23"/>
        <v/>
      </c>
      <c r="E393" s="38" t="str">
        <f t="shared" si="24"/>
        <v/>
      </c>
      <c r="F393" s="38" t="str">
        <f>IF(B393="","",$D$22/Summary!$B$6*H392)</f>
        <v/>
      </c>
      <c r="G393" s="42"/>
      <c r="H393" s="38" t="str">
        <f t="shared" si="25"/>
        <v/>
      </c>
    </row>
    <row r="394" spans="2:8" ht="18" x14ac:dyDescent="0.25">
      <c r="B394" s="36" t="str">
        <f t="shared" si="22"/>
        <v/>
      </c>
      <c r="C394" s="37" t="str">
        <f>IF(B390:B408&lt;&gt;"",IF(Summary!$B$6=26,IF(B394=1,$D$25,C393+14),IF(Summary!$B$6=52,IF(B394=1,$D$25,C393+7),DATE(YEAR($D$25),MONTH($D$25)+(B394-1)*Summary!$B$7,IF(Summary!$B$6=24,IF(1-MOD(B394,2)=1,DAY($D$25)+14,DAY($D$25)),DAY($D$25))))),"")</f>
        <v/>
      </c>
      <c r="D394" s="38" t="str">
        <f t="shared" si="23"/>
        <v/>
      </c>
      <c r="E394" s="38" t="str">
        <f t="shared" si="24"/>
        <v/>
      </c>
      <c r="F394" s="38" t="str">
        <f>IF(B394="","",$D$22/Summary!$B$6*H393)</f>
        <v/>
      </c>
      <c r="G394" s="42"/>
      <c r="H394" s="38" t="str">
        <f t="shared" si="25"/>
        <v/>
      </c>
    </row>
    <row r="395" spans="2:8" ht="18" x14ac:dyDescent="0.25">
      <c r="B395" s="36" t="str">
        <f t="shared" si="22"/>
        <v/>
      </c>
      <c r="C395" s="37" t="str">
        <f>IF(B391:B408&lt;&gt;"",IF(Summary!$B$6=26,IF(B395=1,$D$25,C394+14),IF(Summary!$B$6=52,IF(B395=1,$D$25,C394+7),DATE(YEAR($D$25),MONTH($D$25)+(B395-1)*Summary!$B$7,IF(Summary!$B$6=24,IF(1-MOD(B395,2)=1,DAY($D$25)+14,DAY($D$25)),DAY($D$25))))),"")</f>
        <v/>
      </c>
      <c r="D395" s="38" t="str">
        <f t="shared" si="23"/>
        <v/>
      </c>
      <c r="E395" s="38" t="str">
        <f t="shared" si="24"/>
        <v/>
      </c>
      <c r="F395" s="38" t="str">
        <f>IF(B395="","",$D$22/Summary!$B$6*H394)</f>
        <v/>
      </c>
      <c r="G395" s="42"/>
      <c r="H395" s="38" t="str">
        <f t="shared" si="25"/>
        <v/>
      </c>
    </row>
    <row r="396" spans="2:8" ht="18" x14ac:dyDescent="0.25">
      <c r="B396" s="36" t="str">
        <f t="shared" si="22"/>
        <v/>
      </c>
      <c r="C396" s="37" t="str">
        <f>IF(B392:B408&lt;&gt;"",IF(Summary!$B$6=26,IF(B396=1,$D$25,C395+14),IF(Summary!$B$6=52,IF(B396=1,$D$25,C395+7),DATE(YEAR($D$25),MONTH($D$25)+(B396-1)*Summary!$B$7,IF(Summary!$B$6=24,IF(1-MOD(B396,2)=1,DAY($D$25)+14,DAY($D$25)),DAY($D$25))))),"")</f>
        <v/>
      </c>
      <c r="D396" s="38" t="str">
        <f t="shared" si="23"/>
        <v/>
      </c>
      <c r="E396" s="38" t="str">
        <f t="shared" si="24"/>
        <v/>
      </c>
      <c r="F396" s="38" t="str">
        <f>IF(B396="","",$D$22/Summary!$B$6*H395)</f>
        <v/>
      </c>
      <c r="G396" s="42"/>
      <c r="H396" s="38" t="str">
        <f t="shared" si="25"/>
        <v/>
      </c>
    </row>
    <row r="397" spans="2:8" ht="18" x14ac:dyDescent="0.25">
      <c r="B397" s="36" t="str">
        <f t="shared" si="22"/>
        <v/>
      </c>
      <c r="C397" s="37" t="str">
        <f>IF(B393:B408&lt;&gt;"",IF(Summary!$B$6=26,IF(B397=1,$D$25,C396+14),IF(Summary!$B$6=52,IF(B397=1,$D$25,C396+7),DATE(YEAR($D$25),MONTH($D$25)+(B397-1)*Summary!$B$7,IF(Summary!$B$6=24,IF(1-MOD(B397,2)=1,DAY($D$25)+14,DAY($D$25)),DAY($D$25))))),"")</f>
        <v/>
      </c>
      <c r="D397" s="38" t="str">
        <f t="shared" si="23"/>
        <v/>
      </c>
      <c r="E397" s="38" t="str">
        <f t="shared" si="24"/>
        <v/>
      </c>
      <c r="F397" s="38" t="str">
        <f>IF(B397="","",$D$22/Summary!$B$6*H396)</f>
        <v/>
      </c>
      <c r="G397" s="42"/>
      <c r="H397" s="38" t="str">
        <f t="shared" si="25"/>
        <v/>
      </c>
    </row>
    <row r="398" spans="2:8" ht="18" x14ac:dyDescent="0.25">
      <c r="B398" s="36" t="str">
        <f t="shared" si="22"/>
        <v/>
      </c>
      <c r="C398" s="37" t="str">
        <f>IF(B394:B408&lt;&gt;"",IF(Summary!$B$6=26,IF(B398=1,$D$25,C397+14),IF(Summary!$B$6=52,IF(B398=1,$D$25,C397+7),DATE(YEAR($D$25),MONTH($D$25)+(B398-1)*Summary!$B$7,IF(Summary!$B$6=24,IF(1-MOD(B398,2)=1,DAY($D$25)+14,DAY($D$25)),DAY($D$25))))),"")</f>
        <v/>
      </c>
      <c r="D398" s="38" t="str">
        <f t="shared" si="23"/>
        <v/>
      </c>
      <c r="E398" s="38" t="str">
        <f t="shared" si="24"/>
        <v/>
      </c>
      <c r="F398" s="38" t="str">
        <f>IF(B398="","",$D$22/Summary!$B$6*H397)</f>
        <v/>
      </c>
      <c r="G398" s="42"/>
      <c r="H398" s="38" t="str">
        <f t="shared" si="25"/>
        <v/>
      </c>
    </row>
    <row r="399" spans="2:8" ht="18" x14ac:dyDescent="0.25">
      <c r="B399" s="36" t="str">
        <f t="shared" ref="B399:B408" si="26">IF(B398&lt;$H$22,IF(H398&gt;0,B398+1,""),"")</f>
        <v/>
      </c>
      <c r="C399" s="37" t="str">
        <f>IF(B395:B409&lt;&gt;"",IF(Summary!$B$6=26,IF(B399=1,$D$25,C398+14),IF(Summary!$B$6=52,IF(B399=1,$D$25,C398+7),DATE(YEAR($D$25),MONTH($D$25)+(B399-1)*Summary!$B$7,IF(Summary!$B$6=24,IF(1-MOD(B399,2)=1,DAY($D$25)+14,DAY($D$25)),DAY($D$25))))),"")</f>
        <v/>
      </c>
      <c r="D399" s="38" t="str">
        <f t="shared" si="23"/>
        <v/>
      </c>
      <c r="E399" s="38" t="str">
        <f t="shared" si="24"/>
        <v/>
      </c>
      <c r="F399" s="38" t="str">
        <f>IF(B399="","",$D$22/Summary!$B$6*H398)</f>
        <v/>
      </c>
      <c r="G399" s="42"/>
      <c r="H399" s="38" t="str">
        <f t="shared" si="25"/>
        <v/>
      </c>
    </row>
    <row r="400" spans="2:8" ht="18" x14ac:dyDescent="0.25">
      <c r="B400" s="36" t="str">
        <f t="shared" si="26"/>
        <v/>
      </c>
      <c r="C400" s="37" t="str">
        <f>IF(B396:B410&lt;&gt;"",IF(Summary!$B$6=26,IF(B400=1,$D$25,C399+14),IF(Summary!$B$6=52,IF(B400=1,$D$25,C399+7),DATE(YEAR($D$25),MONTH($D$25)+(B400-1)*Summary!$B$7,IF(Summary!$B$6=24,IF(1-MOD(B400,2)=1,DAY($D$25)+14,DAY($D$25)),DAY($D$25))))),"")</f>
        <v/>
      </c>
      <c r="D400" s="38" t="str">
        <f t="shared" si="23"/>
        <v/>
      </c>
      <c r="E400" s="38" t="str">
        <f t="shared" si="24"/>
        <v/>
      </c>
      <c r="F400" s="38" t="str">
        <f>IF(B400="","",$D$22/Summary!$B$6*H399)</f>
        <v/>
      </c>
      <c r="G400" s="42"/>
      <c r="H400" s="38" t="str">
        <f t="shared" si="25"/>
        <v/>
      </c>
    </row>
    <row r="401" spans="2:8" ht="18" x14ac:dyDescent="0.25">
      <c r="B401" s="36" t="str">
        <f t="shared" si="26"/>
        <v/>
      </c>
      <c r="C401" s="37" t="str">
        <f>IF(B397:B411&lt;&gt;"",IF(Summary!$B$6=26,IF(B401=1,$D$25,C400+14),IF(Summary!$B$6=52,IF(B401=1,$D$25,C400+7),DATE(YEAR($D$25),MONTH($D$25)+(B401-1)*Summary!$B$7,IF(Summary!$B$6=24,IF(1-MOD(B401,2)=1,DAY($D$25)+14,DAY($D$25)),DAY($D$25))))),"")</f>
        <v/>
      </c>
      <c r="D401" s="38" t="str">
        <f t="shared" si="23"/>
        <v/>
      </c>
      <c r="E401" s="38" t="str">
        <f t="shared" si="24"/>
        <v/>
      </c>
      <c r="F401" s="38" t="str">
        <f>IF(B401="","",$D$22/Summary!$B$6*H400)</f>
        <v/>
      </c>
      <c r="G401" s="42"/>
      <c r="H401" s="38" t="str">
        <f t="shared" si="25"/>
        <v/>
      </c>
    </row>
    <row r="402" spans="2:8" ht="18" x14ac:dyDescent="0.25">
      <c r="B402" s="36" t="str">
        <f t="shared" si="26"/>
        <v/>
      </c>
      <c r="C402" s="37" t="str">
        <f>IF(B398:B412&lt;&gt;"",IF(Summary!$B$6=26,IF(B402=1,$D$25,C401+14),IF(Summary!$B$6=52,IF(B402=1,$D$25,C401+7),DATE(YEAR($D$25),MONTH($D$25)+(B402-1)*Summary!$B$7,IF(Summary!$B$6=24,IF(1-MOD(B402,2)=1,DAY($D$25)+14,DAY($D$25)),DAY($D$25))))),"")</f>
        <v/>
      </c>
      <c r="D402" s="38" t="str">
        <f t="shared" si="23"/>
        <v/>
      </c>
      <c r="E402" s="38" t="str">
        <f t="shared" si="24"/>
        <v/>
      </c>
      <c r="F402" s="38" t="str">
        <f>IF(B402="","",$D$22/Summary!$B$6*H401)</f>
        <v/>
      </c>
      <c r="G402" s="42"/>
      <c r="H402" s="38" t="str">
        <f t="shared" si="25"/>
        <v/>
      </c>
    </row>
    <row r="403" spans="2:8" ht="18" x14ac:dyDescent="0.25">
      <c r="B403" s="36" t="str">
        <f t="shared" si="26"/>
        <v/>
      </c>
      <c r="C403" s="37" t="str">
        <f>IF(B399:B413&lt;&gt;"",IF(Summary!$B$6=26,IF(B403=1,$D$25,C402+14),IF(Summary!$B$6=52,IF(B403=1,$D$25,C402+7),DATE(YEAR($D$25),MONTH($D$25)+(B403-1)*Summary!$B$7,IF(Summary!$B$6=24,IF(1-MOD(B403,2)=1,DAY($D$25)+14,DAY($D$25)),DAY($D$25))))),"")</f>
        <v/>
      </c>
      <c r="D403" s="38" t="str">
        <f t="shared" si="23"/>
        <v/>
      </c>
      <c r="E403" s="38" t="str">
        <f t="shared" si="24"/>
        <v/>
      </c>
      <c r="F403" s="38" t="str">
        <f>IF(B403="","",$D$22/Summary!$B$6*H402)</f>
        <v/>
      </c>
      <c r="G403" s="42"/>
      <c r="H403" s="38" t="str">
        <f t="shared" si="25"/>
        <v/>
      </c>
    </row>
    <row r="404" spans="2:8" ht="18" x14ac:dyDescent="0.25">
      <c r="B404" s="36" t="str">
        <f t="shared" si="26"/>
        <v/>
      </c>
      <c r="C404" s="37" t="str">
        <f>IF(B400:B414&lt;&gt;"",IF(Summary!$B$6=26,IF(B404=1,$D$25,C403+14),IF(Summary!$B$6=52,IF(B404=1,$D$25,C403+7),DATE(YEAR($D$25),MONTH($D$25)+(B404-1)*Summary!$B$7,IF(Summary!$B$6=24,IF(1-MOD(B404,2)=1,DAY($D$25)+14,DAY($D$25)),DAY($D$25))))),"")</f>
        <v/>
      </c>
      <c r="D404" s="38" t="str">
        <f t="shared" si="23"/>
        <v/>
      </c>
      <c r="E404" s="38" t="str">
        <f t="shared" si="24"/>
        <v/>
      </c>
      <c r="F404" s="38" t="str">
        <f>IF(B404="","",$D$22/Summary!$B$6*H403)</f>
        <v/>
      </c>
      <c r="G404" s="42"/>
      <c r="H404" s="38" t="str">
        <f t="shared" si="25"/>
        <v/>
      </c>
    </row>
    <row r="405" spans="2:8" ht="18" x14ac:dyDescent="0.25">
      <c r="B405" s="36" t="str">
        <f t="shared" si="26"/>
        <v/>
      </c>
      <c r="C405" s="37" t="str">
        <f>IF(B401:B415&lt;&gt;"",IF(Summary!$B$6=26,IF(B405=1,$D$25,C404+14),IF(Summary!$B$6=52,IF(B405=1,$D$25,C404+7),DATE(YEAR($D$25),MONTH($D$25)+(B405-1)*Summary!$B$7,IF(Summary!$B$6=24,IF(1-MOD(B405,2)=1,DAY($D$25)+14,DAY($D$25)),DAY($D$25))))),"")</f>
        <v/>
      </c>
      <c r="D405" s="38" t="str">
        <f t="shared" si="23"/>
        <v/>
      </c>
      <c r="E405" s="38" t="str">
        <f t="shared" si="24"/>
        <v/>
      </c>
      <c r="F405" s="38" t="str">
        <f>IF(B405="","",$D$22/Summary!$B$6*H404)</f>
        <v/>
      </c>
      <c r="G405" s="42"/>
      <c r="H405" s="38" t="str">
        <f t="shared" si="25"/>
        <v/>
      </c>
    </row>
    <row r="406" spans="2:8" ht="18" x14ac:dyDescent="0.25">
      <c r="B406" s="36" t="str">
        <f t="shared" si="26"/>
        <v/>
      </c>
      <c r="C406" s="37" t="str">
        <f>IF(B402:B416&lt;&gt;"",IF(Summary!$B$6=26,IF(B406=1,$D$25,C405+14),IF(Summary!$B$6=52,IF(B406=1,$D$25,C405+7),DATE(YEAR($D$25),MONTH($D$25)+(B406-1)*Summary!$B$7,IF(Summary!$B$6=24,IF(1-MOD(B406,2)=1,DAY($D$25)+14,DAY($D$25)),DAY($D$25))))),"")</f>
        <v/>
      </c>
      <c r="D406" s="38" t="str">
        <f t="shared" si="23"/>
        <v/>
      </c>
      <c r="E406" s="38" t="str">
        <f t="shared" si="24"/>
        <v/>
      </c>
      <c r="F406" s="38" t="str">
        <f>IF(B406="","",$D$22/Summary!$B$6*H405)</f>
        <v/>
      </c>
      <c r="G406" s="42"/>
      <c r="H406" s="38" t="str">
        <f t="shared" si="25"/>
        <v/>
      </c>
    </row>
    <row r="407" spans="2:8" ht="18" x14ac:dyDescent="0.25">
      <c r="B407" s="36" t="str">
        <f t="shared" si="26"/>
        <v/>
      </c>
      <c r="C407" s="37" t="str">
        <f>IF(B403:B417&lt;&gt;"",IF(Summary!$B$6=26,IF(B407=1,$D$25,C406+14),IF(Summary!$B$6=52,IF(B407=1,$D$25,C406+7),DATE(YEAR($D$25),MONTH($D$25)+(B407-1)*Summary!$B$7,IF(Summary!$B$6=24,IF(1-MOD(B407,2)=1,DAY($D$25)+14,DAY($D$25)),DAY($D$25))))),"")</f>
        <v/>
      </c>
      <c r="D407" s="38" t="str">
        <f t="shared" si="23"/>
        <v/>
      </c>
      <c r="E407" s="38" t="str">
        <f t="shared" si="24"/>
        <v/>
      </c>
      <c r="F407" s="38" t="str">
        <f>IF(B407="","",$D$22/Summary!$B$6*H406)</f>
        <v/>
      </c>
      <c r="G407" s="42"/>
      <c r="H407" s="38" t="str">
        <f t="shared" si="25"/>
        <v/>
      </c>
    </row>
    <row r="408" spans="2:8" ht="18" x14ac:dyDescent="0.25">
      <c r="B408" s="36" t="str">
        <f t="shared" si="26"/>
        <v/>
      </c>
      <c r="C408" s="37" t="str">
        <f>IF(B404:B418&lt;&gt;"",IF(Summary!$B$6=26,IF(B408=1,$D$25,C407+14),IF(Summary!$B$6=52,IF(B408=1,$D$25,C407+7),DATE(YEAR($D$25),MONTH($D$25)+(B408-1)*Summary!$B$7,IF(Summary!$B$6=24,IF(1-MOD(B408,2)=1,DAY($D$25)+14,DAY($D$25)),DAY($D$25))))),"")</f>
        <v/>
      </c>
      <c r="D408" s="38" t="str">
        <f t="shared" si="23"/>
        <v/>
      </c>
      <c r="E408" s="38" t="str">
        <f t="shared" si="24"/>
        <v/>
      </c>
      <c r="F408" s="38" t="str">
        <f>IF(B408="","",$D$22/Summary!$B$6*H407)</f>
        <v/>
      </c>
      <c r="G408" s="42"/>
      <c r="H408" s="38" t="str">
        <f t="shared" si="25"/>
        <v/>
      </c>
    </row>
    <row r="409" spans="2:8" ht="18" hidden="1" x14ac:dyDescent="0.25">
      <c r="D409" s="38"/>
      <c r="E409" s="38"/>
      <c r="F409" s="38"/>
      <c r="G409" s="38"/>
      <c r="H409" s="38"/>
    </row>
    <row r="410" spans="2:8" ht="18" hidden="1" x14ac:dyDescent="0.25">
      <c r="D410" s="38"/>
      <c r="E410" s="38"/>
      <c r="F410" s="38"/>
      <c r="G410" s="38"/>
      <c r="H410" s="38"/>
    </row>
    <row r="411" spans="2:8" ht="18" hidden="1" x14ac:dyDescent="0.25">
      <c r="D411" s="38"/>
      <c r="E411" s="38"/>
      <c r="F411" s="38"/>
      <c r="G411" s="38"/>
      <c r="H411" s="38"/>
    </row>
    <row r="412" spans="2:8" ht="18" hidden="1" x14ac:dyDescent="0.25">
      <c r="D412" s="38"/>
      <c r="E412" s="38"/>
      <c r="F412" s="38"/>
      <c r="G412" s="38"/>
      <c r="H412" s="38"/>
    </row>
    <row r="413" spans="2:8" ht="18" hidden="1" x14ac:dyDescent="0.25">
      <c r="D413" s="40"/>
      <c r="E413" s="40"/>
      <c r="F413" s="40"/>
      <c r="G413" s="40"/>
      <c r="H413" s="40"/>
    </row>
    <row r="414" spans="2:8" ht="18" hidden="1" x14ac:dyDescent="0.25">
      <c r="D414" s="40"/>
      <c r="E414" s="40"/>
      <c r="F414" s="40"/>
      <c r="G414" s="40"/>
      <c r="H414" s="40"/>
    </row>
    <row r="415" spans="2:8" ht="18" hidden="1" x14ac:dyDescent="0.25">
      <c r="D415" s="40"/>
      <c r="E415" s="40"/>
      <c r="F415" s="40"/>
      <c r="G415" s="40"/>
      <c r="H415" s="40"/>
    </row>
    <row r="416" spans="2:8" ht="18" hidden="1" x14ac:dyDescent="0.25">
      <c r="D416" s="40"/>
      <c r="E416" s="40"/>
      <c r="F416" s="40"/>
      <c r="G416" s="40"/>
      <c r="H416" s="40"/>
    </row>
    <row r="417" spans="4:8" ht="18" hidden="1" x14ac:dyDescent="0.25">
      <c r="D417" s="40"/>
      <c r="E417" s="40"/>
      <c r="F417" s="40"/>
      <c r="G417" s="40"/>
      <c r="H417" s="40"/>
    </row>
    <row r="418" spans="4:8" ht="18" hidden="1" x14ac:dyDescent="0.25">
      <c r="D418" s="40"/>
      <c r="E418" s="40"/>
      <c r="F418" s="40"/>
      <c r="G418" s="40"/>
      <c r="H418" s="40"/>
    </row>
    <row r="419" spans="4:8" ht="18" hidden="1" x14ac:dyDescent="0.25">
      <c r="D419" s="40"/>
      <c r="E419" s="40"/>
      <c r="F419" s="40"/>
      <c r="G419" s="40"/>
      <c r="H419" s="40"/>
    </row>
    <row r="420" spans="4:8" ht="18" hidden="1" x14ac:dyDescent="0.25">
      <c r="D420" s="40"/>
      <c r="E420" s="40"/>
      <c r="F420" s="40"/>
      <c r="G420" s="40"/>
      <c r="H420" s="40"/>
    </row>
    <row r="421" spans="4:8" ht="18" hidden="1" x14ac:dyDescent="0.25">
      <c r="D421" s="40"/>
      <c r="E421" s="40"/>
      <c r="F421" s="40"/>
      <c r="G421" s="40"/>
      <c r="H421" s="40"/>
    </row>
    <row r="422" spans="4:8" ht="18" hidden="1" x14ac:dyDescent="0.25">
      <c r="D422" s="40"/>
      <c r="E422" s="40"/>
      <c r="F422" s="40"/>
      <c r="G422" s="40"/>
      <c r="H422" s="40"/>
    </row>
    <row r="423" spans="4:8" ht="18" hidden="1" x14ac:dyDescent="0.25">
      <c r="D423" s="40"/>
      <c r="E423" s="40"/>
      <c r="F423" s="40"/>
      <c r="G423" s="40"/>
      <c r="H423" s="40"/>
    </row>
    <row r="424" spans="4:8" ht="18" hidden="1" x14ac:dyDescent="0.25">
      <c r="D424" s="40"/>
      <c r="E424" s="40"/>
      <c r="F424" s="40"/>
      <c r="G424" s="40"/>
      <c r="H424" s="40"/>
    </row>
    <row r="425" spans="4:8" ht="18" hidden="1" x14ac:dyDescent="0.25">
      <c r="D425" s="40"/>
      <c r="E425" s="40"/>
      <c r="F425" s="40"/>
      <c r="G425" s="40"/>
      <c r="H425" s="40"/>
    </row>
    <row r="426" spans="4:8" ht="18" hidden="1" x14ac:dyDescent="0.25">
      <c r="D426" s="40"/>
      <c r="E426" s="40"/>
      <c r="F426" s="40"/>
      <c r="G426" s="40"/>
      <c r="H426" s="40"/>
    </row>
    <row r="427" spans="4:8" ht="18" hidden="1" x14ac:dyDescent="0.25">
      <c r="D427" s="40"/>
      <c r="E427" s="40"/>
      <c r="F427" s="40"/>
      <c r="G427" s="40"/>
      <c r="H427" s="40"/>
    </row>
    <row r="428" spans="4:8" ht="18" hidden="1" x14ac:dyDescent="0.25">
      <c r="D428" s="40"/>
      <c r="E428" s="40"/>
      <c r="F428" s="40"/>
      <c r="G428" s="40"/>
      <c r="H428" s="40"/>
    </row>
    <row r="429" spans="4:8" ht="18" hidden="1" x14ac:dyDescent="0.25">
      <c r="D429" s="40"/>
      <c r="E429" s="40"/>
      <c r="F429" s="40"/>
      <c r="G429" s="40"/>
      <c r="H429" s="40"/>
    </row>
    <row r="430" spans="4:8" ht="18" hidden="1" x14ac:dyDescent="0.25">
      <c r="D430" s="40"/>
      <c r="E430" s="40"/>
      <c r="F430" s="40"/>
      <c r="G430" s="40"/>
      <c r="H430" s="40"/>
    </row>
    <row r="431" spans="4:8" ht="18" hidden="1" x14ac:dyDescent="0.25">
      <c r="D431" s="40"/>
      <c r="E431" s="40"/>
      <c r="F431" s="40"/>
      <c r="G431" s="40"/>
      <c r="H431" s="40"/>
    </row>
    <row r="432" spans="4:8" ht="18" hidden="1" x14ac:dyDescent="0.25">
      <c r="D432" s="40"/>
      <c r="E432" s="40"/>
      <c r="F432" s="40"/>
      <c r="G432" s="40"/>
      <c r="H432" s="40"/>
    </row>
    <row r="433" spans="4:8" ht="18" hidden="1" x14ac:dyDescent="0.25">
      <c r="D433" s="40"/>
      <c r="E433" s="40"/>
      <c r="F433" s="40"/>
      <c r="G433" s="40"/>
      <c r="H433" s="40"/>
    </row>
    <row r="434" spans="4:8" ht="18" hidden="1" x14ac:dyDescent="0.25">
      <c r="D434" s="40"/>
      <c r="E434" s="40"/>
      <c r="F434" s="40"/>
      <c r="G434" s="40"/>
      <c r="H434" s="40"/>
    </row>
    <row r="435" spans="4:8" ht="18" hidden="1" x14ac:dyDescent="0.25">
      <c r="D435" s="40"/>
      <c r="E435" s="40"/>
      <c r="F435" s="40"/>
      <c r="G435" s="40"/>
      <c r="H435" s="40"/>
    </row>
    <row r="436" spans="4:8" ht="18" hidden="1" x14ac:dyDescent="0.25">
      <c r="D436" s="40"/>
      <c r="E436" s="40"/>
      <c r="F436" s="40"/>
      <c r="G436" s="40"/>
      <c r="H436" s="40"/>
    </row>
    <row r="437" spans="4:8" ht="18" hidden="1" x14ac:dyDescent="0.25">
      <c r="D437" s="40"/>
      <c r="E437" s="40"/>
      <c r="F437" s="40"/>
      <c r="G437" s="40"/>
      <c r="H437" s="40"/>
    </row>
    <row r="438" spans="4:8" ht="18" hidden="1" x14ac:dyDescent="0.25">
      <c r="D438" s="40"/>
      <c r="E438" s="40"/>
      <c r="F438" s="40"/>
      <c r="G438" s="40"/>
      <c r="H438" s="40"/>
    </row>
    <row r="439" spans="4:8" ht="18" hidden="1" x14ac:dyDescent="0.25">
      <c r="D439" s="40"/>
      <c r="E439" s="40"/>
      <c r="F439" s="40"/>
      <c r="G439" s="40"/>
      <c r="H439" s="40"/>
    </row>
    <row r="440" spans="4:8" ht="18" hidden="1" x14ac:dyDescent="0.25">
      <c r="D440" s="40"/>
      <c r="E440" s="40"/>
      <c r="F440" s="40"/>
      <c r="G440" s="40"/>
      <c r="H440" s="40"/>
    </row>
    <row r="441" spans="4:8" ht="18" hidden="1" x14ac:dyDescent="0.25">
      <c r="D441" s="40"/>
      <c r="E441" s="40"/>
      <c r="F441" s="40"/>
      <c r="G441" s="40"/>
      <c r="H441" s="40"/>
    </row>
    <row r="442" spans="4:8" ht="18" hidden="1" x14ac:dyDescent="0.25">
      <c r="D442" s="40"/>
      <c r="E442" s="40"/>
      <c r="F442" s="40"/>
      <c r="G442" s="40"/>
      <c r="H442" s="40"/>
    </row>
    <row r="443" spans="4:8" ht="18" hidden="1" x14ac:dyDescent="0.25">
      <c r="D443" s="40"/>
      <c r="E443" s="40"/>
      <c r="F443" s="40"/>
      <c r="G443" s="40"/>
      <c r="H443" s="40"/>
    </row>
    <row r="444" spans="4:8" ht="18" hidden="1" x14ac:dyDescent="0.25">
      <c r="D444" s="40"/>
      <c r="E444" s="40"/>
      <c r="F444" s="40"/>
      <c r="G444" s="40"/>
      <c r="H444" s="40"/>
    </row>
    <row r="445" spans="4:8" ht="18" hidden="1" x14ac:dyDescent="0.25">
      <c r="D445" s="40"/>
      <c r="E445" s="40"/>
      <c r="F445" s="40"/>
      <c r="G445" s="40"/>
      <c r="H445" s="40"/>
    </row>
    <row r="446" spans="4:8" ht="18" hidden="1" x14ac:dyDescent="0.25">
      <c r="D446" s="40"/>
      <c r="E446" s="40"/>
      <c r="F446" s="40"/>
      <c r="G446" s="40"/>
      <c r="H446" s="40"/>
    </row>
    <row r="447" spans="4:8" ht="18" hidden="1" x14ac:dyDescent="0.25">
      <c r="D447" s="40"/>
      <c r="E447" s="40"/>
      <c r="F447" s="40"/>
      <c r="G447" s="40"/>
      <c r="H447" s="40"/>
    </row>
    <row r="448" spans="4:8" ht="18" hidden="1" x14ac:dyDescent="0.25">
      <c r="D448" s="40"/>
      <c r="E448" s="40"/>
      <c r="F448" s="40"/>
      <c r="G448" s="40"/>
      <c r="H448" s="40"/>
    </row>
    <row r="449" spans="4:8" ht="18" hidden="1" x14ac:dyDescent="0.25">
      <c r="D449" s="40"/>
      <c r="E449" s="40"/>
      <c r="F449" s="40"/>
      <c r="G449" s="40"/>
      <c r="H449" s="40"/>
    </row>
    <row r="450" spans="4:8" ht="18" hidden="1" x14ac:dyDescent="0.25">
      <c r="D450" s="40"/>
      <c r="E450" s="40"/>
      <c r="F450" s="40"/>
      <c r="G450" s="40"/>
      <c r="H450" s="40"/>
    </row>
    <row r="451" spans="4:8" ht="18" hidden="1" x14ac:dyDescent="0.25">
      <c r="D451" s="40"/>
      <c r="E451" s="40"/>
      <c r="F451" s="40"/>
      <c r="G451" s="40"/>
      <c r="H451" s="40"/>
    </row>
    <row r="452" spans="4:8" ht="18" hidden="1" x14ac:dyDescent="0.25">
      <c r="D452" s="40"/>
      <c r="E452" s="40"/>
      <c r="F452" s="40"/>
      <c r="G452" s="40"/>
      <c r="H452" s="40"/>
    </row>
    <row r="453" spans="4:8" ht="18" hidden="1" x14ac:dyDescent="0.25">
      <c r="D453" s="40"/>
      <c r="E453" s="40"/>
      <c r="F453" s="40"/>
      <c r="G453" s="40"/>
      <c r="H453" s="40"/>
    </row>
    <row r="454" spans="4:8" ht="18" hidden="1" x14ac:dyDescent="0.25">
      <c r="D454" s="40"/>
      <c r="E454" s="40"/>
      <c r="F454" s="40"/>
      <c r="G454" s="40"/>
      <c r="H454" s="40"/>
    </row>
    <row r="455" spans="4:8" ht="18" hidden="1" x14ac:dyDescent="0.25">
      <c r="D455" s="40"/>
      <c r="E455" s="40"/>
      <c r="F455" s="40"/>
      <c r="G455" s="40"/>
      <c r="H455" s="40"/>
    </row>
    <row r="456" spans="4:8" ht="18" hidden="1" x14ac:dyDescent="0.25">
      <c r="D456" s="40"/>
      <c r="E456" s="40"/>
      <c r="F456" s="40"/>
      <c r="G456" s="40"/>
      <c r="H456" s="40"/>
    </row>
    <row r="457" spans="4:8" ht="18" hidden="1" x14ac:dyDescent="0.25">
      <c r="D457" s="40"/>
      <c r="E457" s="40"/>
      <c r="F457" s="40"/>
      <c r="G457" s="40"/>
      <c r="H457" s="40"/>
    </row>
    <row r="458" spans="4:8" ht="18" hidden="1" x14ac:dyDescent="0.25">
      <c r="D458" s="40"/>
      <c r="E458" s="40"/>
      <c r="F458" s="40"/>
      <c r="G458" s="40"/>
      <c r="H458" s="40"/>
    </row>
    <row r="459" spans="4:8" ht="18" hidden="1" x14ac:dyDescent="0.25">
      <c r="D459" s="40"/>
      <c r="E459" s="40"/>
      <c r="F459" s="40"/>
      <c r="G459" s="40"/>
      <c r="H459" s="40"/>
    </row>
    <row r="460" spans="4:8" ht="18" hidden="1" x14ac:dyDescent="0.25">
      <c r="D460" s="40"/>
      <c r="E460" s="40"/>
      <c r="F460" s="40"/>
      <c r="G460" s="40"/>
      <c r="H460" s="40"/>
    </row>
    <row r="461" spans="4:8" ht="18" hidden="1" x14ac:dyDescent="0.25">
      <c r="D461" s="40"/>
      <c r="E461" s="40"/>
      <c r="F461" s="40"/>
      <c r="G461" s="40"/>
      <c r="H461" s="40"/>
    </row>
    <row r="462" spans="4:8" ht="18" hidden="1" x14ac:dyDescent="0.25">
      <c r="D462" s="40"/>
      <c r="E462" s="40"/>
      <c r="F462" s="40"/>
      <c r="G462" s="40"/>
      <c r="H462" s="40"/>
    </row>
    <row r="463" spans="4:8" ht="18" hidden="1" x14ac:dyDescent="0.25">
      <c r="D463" s="40"/>
      <c r="E463" s="40"/>
      <c r="F463" s="40"/>
      <c r="G463" s="40"/>
      <c r="H463" s="40"/>
    </row>
    <row r="464" spans="4:8" ht="18" hidden="1" x14ac:dyDescent="0.25">
      <c r="D464" s="40"/>
      <c r="E464" s="40"/>
      <c r="F464" s="40"/>
      <c r="G464" s="40"/>
      <c r="H464" s="40"/>
    </row>
    <row r="465" spans="4:8" ht="18" hidden="1" x14ac:dyDescent="0.25">
      <c r="D465" s="40"/>
      <c r="E465" s="40"/>
      <c r="F465" s="40"/>
      <c r="G465" s="40"/>
      <c r="H465" s="40"/>
    </row>
    <row r="466" spans="4:8" ht="18" hidden="1" x14ac:dyDescent="0.25">
      <c r="D466" s="40"/>
      <c r="E466" s="40"/>
      <c r="F466" s="40"/>
      <c r="G466" s="40"/>
      <c r="H466" s="40"/>
    </row>
    <row r="467" spans="4:8" ht="18" hidden="1" x14ac:dyDescent="0.25">
      <c r="D467" s="40"/>
      <c r="E467" s="40"/>
      <c r="F467" s="40"/>
      <c r="G467" s="40"/>
      <c r="H467" s="40"/>
    </row>
    <row r="468" spans="4:8" ht="18" hidden="1" x14ac:dyDescent="0.25">
      <c r="D468" s="40"/>
      <c r="E468" s="40"/>
      <c r="F468" s="40"/>
      <c r="G468" s="40"/>
      <c r="H468" s="40"/>
    </row>
    <row r="469" spans="4:8" ht="18" hidden="1" x14ac:dyDescent="0.25">
      <c r="D469" s="40"/>
      <c r="E469" s="40"/>
      <c r="F469" s="40"/>
      <c r="G469" s="40"/>
      <c r="H469" s="40"/>
    </row>
    <row r="470" spans="4:8" ht="18" hidden="1" x14ac:dyDescent="0.25">
      <c r="D470" s="40"/>
      <c r="E470" s="40"/>
      <c r="F470" s="40"/>
      <c r="G470" s="40"/>
      <c r="H470" s="40"/>
    </row>
    <row r="471" spans="4:8" ht="18" hidden="1" x14ac:dyDescent="0.25">
      <c r="D471" s="40"/>
      <c r="E471" s="40"/>
      <c r="F471" s="40"/>
      <c r="G471" s="40"/>
      <c r="H471" s="40"/>
    </row>
    <row r="472" spans="4:8" ht="18" hidden="1" x14ac:dyDescent="0.25">
      <c r="D472" s="40"/>
      <c r="E472" s="40"/>
      <c r="F472" s="40"/>
      <c r="G472" s="40"/>
      <c r="H472" s="40"/>
    </row>
    <row r="473" spans="4:8" ht="18" hidden="1" x14ac:dyDescent="0.25">
      <c r="D473" s="40"/>
      <c r="E473" s="40"/>
      <c r="F473" s="40"/>
      <c r="G473" s="40"/>
      <c r="H473" s="40"/>
    </row>
    <row r="474" spans="4:8" ht="18" hidden="1" x14ac:dyDescent="0.25">
      <c r="D474" s="40"/>
      <c r="E474" s="40"/>
      <c r="F474" s="40"/>
      <c r="G474" s="40"/>
      <c r="H474" s="40"/>
    </row>
    <row r="475" spans="4:8" ht="18" hidden="1" x14ac:dyDescent="0.25">
      <c r="D475" s="40"/>
      <c r="E475" s="40"/>
      <c r="F475" s="40"/>
      <c r="G475" s="40"/>
      <c r="H475" s="40"/>
    </row>
    <row r="476" spans="4:8" ht="18" hidden="1" x14ac:dyDescent="0.25">
      <c r="D476" s="40"/>
      <c r="E476" s="40"/>
      <c r="F476" s="40"/>
      <c r="G476" s="40"/>
      <c r="H476" s="40"/>
    </row>
    <row r="477" spans="4:8" ht="18" hidden="1" x14ac:dyDescent="0.25">
      <c r="D477" s="40"/>
      <c r="E477" s="40"/>
      <c r="F477" s="40"/>
      <c r="G477" s="40"/>
      <c r="H477" s="40"/>
    </row>
    <row r="478" spans="4:8" ht="18" hidden="1" x14ac:dyDescent="0.25">
      <c r="D478" s="40"/>
      <c r="E478" s="40"/>
      <c r="F478" s="40"/>
      <c r="G478" s="40"/>
      <c r="H478" s="40"/>
    </row>
    <row r="479" spans="4:8" ht="18" hidden="1" x14ac:dyDescent="0.25">
      <c r="D479" s="40"/>
      <c r="E479" s="40"/>
      <c r="F479" s="40"/>
      <c r="G479" s="40"/>
      <c r="H479" s="40"/>
    </row>
    <row r="480" spans="4:8" ht="18" hidden="1" x14ac:dyDescent="0.25">
      <c r="D480" s="40"/>
      <c r="E480" s="40"/>
      <c r="F480" s="40"/>
      <c r="G480" s="40"/>
      <c r="H480" s="40"/>
    </row>
    <row r="481" spans="4:8" ht="18" hidden="1" x14ac:dyDescent="0.25">
      <c r="D481" s="40"/>
      <c r="E481" s="40"/>
      <c r="F481" s="40"/>
      <c r="G481" s="40"/>
      <c r="H481" s="40"/>
    </row>
    <row r="482" spans="4:8" ht="18" hidden="1" x14ac:dyDescent="0.25">
      <c r="D482" s="40"/>
      <c r="E482" s="40"/>
      <c r="F482" s="40"/>
      <c r="G482" s="40"/>
      <c r="H482" s="40"/>
    </row>
    <row r="483" spans="4:8" ht="18" hidden="1" x14ac:dyDescent="0.25">
      <c r="D483" s="40"/>
      <c r="E483" s="40"/>
      <c r="F483" s="40"/>
      <c r="G483" s="40"/>
      <c r="H483" s="40"/>
    </row>
    <row r="484" spans="4:8" ht="18" hidden="1" x14ac:dyDescent="0.25">
      <c r="D484" s="40"/>
      <c r="E484" s="40"/>
      <c r="F484" s="40"/>
      <c r="G484" s="40"/>
      <c r="H484" s="40"/>
    </row>
    <row r="485" spans="4:8" ht="18" hidden="1" x14ac:dyDescent="0.25">
      <c r="D485" s="40"/>
      <c r="E485" s="40"/>
      <c r="F485" s="40"/>
      <c r="G485" s="40"/>
      <c r="H485" s="40"/>
    </row>
    <row r="486" spans="4:8" ht="18" hidden="1" x14ac:dyDescent="0.25">
      <c r="D486" s="40"/>
      <c r="E486" s="40"/>
      <c r="F486" s="40"/>
      <c r="G486" s="40"/>
      <c r="H486" s="40"/>
    </row>
    <row r="487" spans="4:8" ht="18" hidden="1" x14ac:dyDescent="0.25">
      <c r="D487" s="40"/>
      <c r="E487" s="40"/>
      <c r="F487" s="40"/>
      <c r="G487" s="40"/>
      <c r="H487" s="40"/>
    </row>
    <row r="488" spans="4:8" ht="18" hidden="1" x14ac:dyDescent="0.25">
      <c r="D488" s="40"/>
      <c r="E488" s="40"/>
      <c r="F488" s="40"/>
      <c r="G488" s="40"/>
      <c r="H488" s="40"/>
    </row>
    <row r="489" spans="4:8" ht="18" hidden="1" x14ac:dyDescent="0.25">
      <c r="D489" s="40"/>
      <c r="E489" s="40"/>
      <c r="F489" s="40"/>
      <c r="G489" s="40"/>
      <c r="H489" s="40"/>
    </row>
    <row r="490" spans="4:8" ht="18" hidden="1" x14ac:dyDescent="0.25">
      <c r="D490" s="40"/>
      <c r="E490" s="40"/>
      <c r="F490" s="40"/>
      <c r="G490" s="40"/>
      <c r="H490" s="40"/>
    </row>
    <row r="491" spans="4:8" ht="18" hidden="1" x14ac:dyDescent="0.25">
      <c r="D491" s="40"/>
      <c r="E491" s="40"/>
      <c r="F491" s="40"/>
      <c r="G491" s="40"/>
      <c r="H491" s="40"/>
    </row>
    <row r="492" spans="4:8" ht="18" hidden="1" x14ac:dyDescent="0.25">
      <c r="D492" s="40"/>
      <c r="E492" s="40"/>
      <c r="F492" s="40"/>
      <c r="G492" s="40"/>
      <c r="H492" s="40"/>
    </row>
    <row r="493" spans="4:8" ht="18" hidden="1" x14ac:dyDescent="0.25">
      <c r="D493" s="40"/>
      <c r="E493" s="40"/>
      <c r="F493" s="40"/>
      <c r="G493" s="40"/>
      <c r="H493" s="40"/>
    </row>
    <row r="494" spans="4:8" ht="18" hidden="1" x14ac:dyDescent="0.25">
      <c r="D494" s="40"/>
      <c r="E494" s="40"/>
      <c r="F494" s="40"/>
      <c r="G494" s="40"/>
      <c r="H494" s="40"/>
    </row>
    <row r="495" spans="4:8" ht="18" hidden="1" x14ac:dyDescent="0.25">
      <c r="D495" s="40"/>
      <c r="E495" s="40"/>
      <c r="F495" s="40"/>
      <c r="G495" s="40"/>
      <c r="H495" s="40"/>
    </row>
    <row r="496" spans="4:8" ht="18" hidden="1" x14ac:dyDescent="0.25">
      <c r="D496" s="40"/>
      <c r="E496" s="40"/>
      <c r="F496" s="40"/>
      <c r="G496" s="40"/>
      <c r="H496" s="40"/>
    </row>
    <row r="497" spans="4:8" ht="18" hidden="1" x14ac:dyDescent="0.25">
      <c r="D497" s="40"/>
      <c r="E497" s="40"/>
      <c r="F497" s="40"/>
      <c r="G497" s="40"/>
      <c r="H497" s="40"/>
    </row>
    <row r="498" spans="4:8" ht="18" hidden="1" x14ac:dyDescent="0.25">
      <c r="D498" s="40"/>
      <c r="E498" s="40"/>
      <c r="F498" s="40"/>
      <c r="G498" s="40"/>
      <c r="H498" s="40"/>
    </row>
    <row r="499" spans="4:8" ht="18" hidden="1" x14ac:dyDescent="0.25">
      <c r="D499" s="40"/>
      <c r="E499" s="40"/>
      <c r="F499" s="40"/>
      <c r="G499" s="40"/>
      <c r="H499" s="40"/>
    </row>
    <row r="500" spans="4:8" ht="18" hidden="1" x14ac:dyDescent="0.25">
      <c r="D500" s="40"/>
      <c r="E500" s="40"/>
      <c r="F500" s="40"/>
      <c r="G500" s="40"/>
      <c r="H500" s="40"/>
    </row>
    <row r="501" spans="4:8" ht="18" hidden="1" x14ac:dyDescent="0.25">
      <c r="D501" s="40"/>
      <c r="E501" s="40"/>
      <c r="F501" s="40"/>
      <c r="G501" s="40"/>
      <c r="H501" s="40"/>
    </row>
    <row r="502" spans="4:8" ht="18" hidden="1" x14ac:dyDescent="0.25">
      <c r="D502" s="40"/>
      <c r="E502" s="40"/>
      <c r="F502" s="40"/>
      <c r="G502" s="40"/>
      <c r="H502" s="40"/>
    </row>
    <row r="503" spans="4:8" ht="18" hidden="1" x14ac:dyDescent="0.25">
      <c r="D503" s="40"/>
      <c r="E503" s="40"/>
      <c r="F503" s="40"/>
      <c r="G503" s="40"/>
      <c r="H503" s="40"/>
    </row>
    <row r="504" spans="4:8" ht="18" hidden="1" x14ac:dyDescent="0.25">
      <c r="D504" s="40"/>
      <c r="E504" s="40"/>
      <c r="F504" s="40"/>
      <c r="G504" s="40"/>
      <c r="H504" s="40"/>
    </row>
    <row r="505" spans="4:8" ht="18" hidden="1" x14ac:dyDescent="0.25">
      <c r="D505" s="40"/>
      <c r="E505" s="40"/>
      <c r="F505" s="40"/>
      <c r="G505" s="40"/>
      <c r="H505" s="40"/>
    </row>
    <row r="506" spans="4:8" ht="18" hidden="1" x14ac:dyDescent="0.25">
      <c r="D506" s="40"/>
      <c r="E506" s="40"/>
      <c r="F506" s="40"/>
      <c r="G506" s="40"/>
      <c r="H506" s="40"/>
    </row>
    <row r="507" spans="4:8" ht="18" hidden="1" x14ac:dyDescent="0.25">
      <c r="D507" s="40"/>
      <c r="E507" s="40"/>
      <c r="F507" s="40"/>
      <c r="G507" s="40"/>
      <c r="H507" s="40"/>
    </row>
    <row r="508" spans="4:8" ht="18" hidden="1" x14ac:dyDescent="0.25">
      <c r="D508" s="40"/>
      <c r="E508" s="40"/>
      <c r="F508" s="40"/>
      <c r="G508" s="40"/>
      <c r="H508" s="40"/>
    </row>
    <row r="509" spans="4:8" ht="18" hidden="1" x14ac:dyDescent="0.25">
      <c r="D509" s="40"/>
      <c r="E509" s="40"/>
      <c r="F509" s="40"/>
      <c r="G509" s="40"/>
      <c r="H509" s="40"/>
    </row>
    <row r="510" spans="4:8" ht="18" hidden="1" x14ac:dyDescent="0.25">
      <c r="D510" s="40"/>
      <c r="E510" s="40"/>
      <c r="F510" s="40"/>
      <c r="G510" s="40"/>
      <c r="H510" s="40"/>
    </row>
    <row r="511" spans="4:8" ht="18" hidden="1" x14ac:dyDescent="0.25">
      <c r="D511" s="40"/>
      <c r="E511" s="40"/>
      <c r="F511" s="40"/>
      <c r="G511" s="40"/>
      <c r="H511" s="40"/>
    </row>
    <row r="512" spans="4:8" ht="18" hidden="1" x14ac:dyDescent="0.25">
      <c r="D512" s="40"/>
      <c r="E512" s="40"/>
      <c r="F512" s="40"/>
      <c r="G512" s="40"/>
      <c r="H512" s="40"/>
    </row>
    <row r="513" spans="4:8" ht="18" hidden="1" x14ac:dyDescent="0.25">
      <c r="D513" s="40"/>
      <c r="E513" s="40"/>
      <c r="F513" s="40"/>
      <c r="G513" s="40"/>
      <c r="H513" s="40"/>
    </row>
    <row r="514" spans="4:8" ht="18" hidden="1" x14ac:dyDescent="0.25">
      <c r="D514" s="40"/>
      <c r="E514" s="40"/>
      <c r="F514" s="40"/>
      <c r="G514" s="40"/>
      <c r="H514" s="40"/>
    </row>
    <row r="515" spans="4:8" ht="18" hidden="1" x14ac:dyDescent="0.25">
      <c r="D515" s="40"/>
      <c r="E515" s="40"/>
      <c r="F515" s="40"/>
      <c r="G515" s="40"/>
      <c r="H515" s="40"/>
    </row>
    <row r="516" spans="4:8" ht="18" hidden="1" x14ac:dyDescent="0.25">
      <c r="D516" s="40"/>
      <c r="E516" s="40"/>
      <c r="F516" s="40"/>
      <c r="G516" s="40"/>
      <c r="H516" s="40"/>
    </row>
    <row r="517" spans="4:8" ht="18" hidden="1" x14ac:dyDescent="0.25">
      <c r="D517" s="40"/>
      <c r="E517" s="40"/>
      <c r="F517" s="40"/>
      <c r="G517" s="40"/>
      <c r="H517" s="40"/>
    </row>
    <row r="518" spans="4:8" ht="18" hidden="1" x14ac:dyDescent="0.25">
      <c r="D518" s="40"/>
      <c r="E518" s="40"/>
      <c r="F518" s="40"/>
      <c r="G518" s="40"/>
      <c r="H518" s="40"/>
    </row>
    <row r="519" spans="4:8" ht="18" hidden="1" x14ac:dyDescent="0.25">
      <c r="D519" s="40"/>
      <c r="E519" s="40"/>
      <c r="F519" s="40"/>
      <c r="G519" s="40"/>
      <c r="H519" s="40"/>
    </row>
    <row r="520" spans="4:8" ht="18" hidden="1" x14ac:dyDescent="0.25">
      <c r="D520" s="40"/>
      <c r="E520" s="40"/>
      <c r="F520" s="40"/>
      <c r="G520" s="40"/>
      <c r="H520" s="40"/>
    </row>
    <row r="521" spans="4:8" ht="18" hidden="1" x14ac:dyDescent="0.25">
      <c r="D521" s="40"/>
      <c r="E521" s="40"/>
      <c r="F521" s="40"/>
      <c r="G521" s="40"/>
      <c r="H521" s="40"/>
    </row>
    <row r="522" spans="4:8" ht="18" hidden="1" x14ac:dyDescent="0.25">
      <c r="D522" s="40"/>
      <c r="E522" s="40"/>
      <c r="F522" s="40"/>
      <c r="G522" s="40"/>
      <c r="H522" s="40"/>
    </row>
    <row r="523" spans="4:8" ht="18" hidden="1" x14ac:dyDescent="0.25">
      <c r="D523" s="40"/>
      <c r="E523" s="40"/>
      <c r="F523" s="40"/>
      <c r="G523" s="40"/>
      <c r="H523" s="40"/>
    </row>
    <row r="524" spans="4:8" ht="18" hidden="1" x14ac:dyDescent="0.25">
      <c r="D524" s="40"/>
      <c r="E524" s="40"/>
      <c r="F524" s="40"/>
      <c r="G524" s="40"/>
      <c r="H524" s="40"/>
    </row>
    <row r="525" spans="4:8" ht="18" hidden="1" x14ac:dyDescent="0.25">
      <c r="D525" s="40"/>
      <c r="E525" s="40"/>
      <c r="F525" s="40"/>
      <c r="G525" s="40"/>
      <c r="H525" s="40"/>
    </row>
    <row r="526" spans="4:8" ht="18" hidden="1" x14ac:dyDescent="0.25">
      <c r="D526" s="40"/>
      <c r="E526" s="40"/>
      <c r="F526" s="40"/>
      <c r="G526" s="40"/>
      <c r="H526" s="40"/>
    </row>
    <row r="527" spans="4:8" ht="18" hidden="1" x14ac:dyDescent="0.25">
      <c r="D527" s="40"/>
      <c r="E527" s="40"/>
      <c r="F527" s="40"/>
      <c r="G527" s="40"/>
      <c r="H527" s="40"/>
    </row>
    <row r="528" spans="4:8" ht="18" hidden="1" x14ac:dyDescent="0.25">
      <c r="D528" s="40"/>
      <c r="E528" s="40"/>
      <c r="F528" s="40"/>
      <c r="G528" s="40"/>
      <c r="H528" s="40"/>
    </row>
    <row r="529" spans="4:8" ht="18" hidden="1" x14ac:dyDescent="0.25">
      <c r="D529" s="40"/>
      <c r="E529" s="40"/>
      <c r="F529" s="40"/>
      <c r="G529" s="40"/>
      <c r="H529" s="40"/>
    </row>
    <row r="530" spans="4:8" ht="18" hidden="1" x14ac:dyDescent="0.25">
      <c r="D530" s="40"/>
      <c r="E530" s="40"/>
      <c r="F530" s="40"/>
      <c r="G530" s="40"/>
      <c r="H530" s="40"/>
    </row>
    <row r="531" spans="4:8" ht="18" hidden="1" x14ac:dyDescent="0.25">
      <c r="D531" s="40"/>
      <c r="E531" s="40"/>
      <c r="F531" s="40"/>
      <c r="G531" s="40"/>
      <c r="H531" s="40"/>
    </row>
    <row r="532" spans="4:8" ht="18" hidden="1" x14ac:dyDescent="0.25">
      <c r="D532" s="40"/>
      <c r="E532" s="40"/>
      <c r="F532" s="40"/>
      <c r="G532" s="40"/>
      <c r="H532" s="40"/>
    </row>
    <row r="533" spans="4:8" ht="18" hidden="1" x14ac:dyDescent="0.25">
      <c r="D533" s="40"/>
      <c r="E533" s="40"/>
      <c r="F533" s="40"/>
      <c r="G533" s="40"/>
      <c r="H533" s="40"/>
    </row>
    <row r="534" spans="4:8" ht="18" hidden="1" x14ac:dyDescent="0.25">
      <c r="D534" s="40"/>
      <c r="E534" s="40"/>
      <c r="F534" s="40"/>
      <c r="G534" s="40"/>
      <c r="H534" s="40"/>
    </row>
    <row r="535" spans="4:8" ht="18" hidden="1" x14ac:dyDescent="0.25">
      <c r="D535" s="40"/>
      <c r="E535" s="40"/>
      <c r="F535" s="40"/>
      <c r="G535" s="40"/>
      <c r="H535" s="40"/>
    </row>
    <row r="536" spans="4:8" ht="18" hidden="1" x14ac:dyDescent="0.25">
      <c r="D536" s="40"/>
      <c r="E536" s="40"/>
      <c r="F536" s="40"/>
      <c r="G536" s="40"/>
      <c r="H536" s="40"/>
    </row>
    <row r="537" spans="4:8" ht="18" hidden="1" x14ac:dyDescent="0.25">
      <c r="D537" s="40"/>
      <c r="E537" s="40"/>
      <c r="F537" s="40"/>
      <c r="G537" s="40"/>
      <c r="H537" s="40"/>
    </row>
    <row r="538" spans="4:8" ht="18" hidden="1" x14ac:dyDescent="0.25">
      <c r="D538" s="40"/>
      <c r="E538" s="40"/>
      <c r="F538" s="40"/>
      <c r="G538" s="40"/>
      <c r="H538" s="40"/>
    </row>
    <row r="539" spans="4:8" ht="18" hidden="1" x14ac:dyDescent="0.25">
      <c r="D539" s="40"/>
      <c r="E539" s="40"/>
      <c r="F539" s="40"/>
      <c r="G539" s="40"/>
      <c r="H539" s="40"/>
    </row>
    <row r="540" spans="4:8" ht="18" hidden="1" x14ac:dyDescent="0.25">
      <c r="D540" s="40"/>
      <c r="E540" s="40"/>
      <c r="F540" s="40"/>
      <c r="G540" s="40"/>
      <c r="H540" s="40"/>
    </row>
    <row r="541" spans="4:8" ht="18" hidden="1" x14ac:dyDescent="0.25">
      <c r="D541" s="40"/>
      <c r="E541" s="40"/>
      <c r="F541" s="40"/>
      <c r="G541" s="40"/>
      <c r="H541" s="40"/>
    </row>
    <row r="542" spans="4:8" ht="18" hidden="1" x14ac:dyDescent="0.25">
      <c r="D542" s="40"/>
      <c r="E542" s="40"/>
      <c r="F542" s="40"/>
      <c r="G542" s="40"/>
      <c r="H542" s="40"/>
    </row>
    <row r="543" spans="4:8" ht="18" hidden="1" x14ac:dyDescent="0.25">
      <c r="D543" s="40"/>
      <c r="E543" s="40"/>
      <c r="F543" s="40"/>
      <c r="G543" s="40"/>
      <c r="H543" s="40"/>
    </row>
    <row r="544" spans="4:8" ht="18" hidden="1" x14ac:dyDescent="0.25">
      <c r="D544" s="40"/>
      <c r="E544" s="40"/>
      <c r="F544" s="40"/>
      <c r="G544" s="40"/>
      <c r="H544" s="40"/>
    </row>
    <row r="545" spans="4:8" ht="18" hidden="1" x14ac:dyDescent="0.25">
      <c r="D545" s="40"/>
      <c r="E545" s="40"/>
      <c r="F545" s="40"/>
      <c r="G545" s="40"/>
      <c r="H545" s="40"/>
    </row>
    <row r="546" spans="4:8" ht="18" hidden="1" x14ac:dyDescent="0.25">
      <c r="D546" s="40"/>
      <c r="E546" s="40"/>
      <c r="F546" s="40"/>
      <c r="G546" s="40"/>
      <c r="H546" s="40"/>
    </row>
    <row r="547" spans="4:8" ht="18" hidden="1" x14ac:dyDescent="0.25">
      <c r="D547" s="40"/>
      <c r="E547" s="40"/>
      <c r="F547" s="40"/>
      <c r="G547" s="40"/>
      <c r="H547" s="40"/>
    </row>
    <row r="548" spans="4:8" ht="18" hidden="1" x14ac:dyDescent="0.25">
      <c r="D548" s="40"/>
      <c r="E548" s="40"/>
      <c r="F548" s="40"/>
      <c r="G548" s="40"/>
      <c r="H548" s="40"/>
    </row>
    <row r="549" spans="4:8" ht="18" hidden="1" x14ac:dyDescent="0.25">
      <c r="D549" s="40"/>
      <c r="E549" s="40"/>
      <c r="F549" s="40"/>
      <c r="G549" s="40"/>
      <c r="H549" s="40"/>
    </row>
    <row r="550" spans="4:8" ht="18" hidden="1" x14ac:dyDescent="0.25">
      <c r="D550" s="40"/>
      <c r="E550" s="40"/>
      <c r="F550" s="40"/>
      <c r="G550" s="40"/>
      <c r="H550" s="40"/>
    </row>
    <row r="551" spans="4:8" ht="18" hidden="1" x14ac:dyDescent="0.25">
      <c r="D551" s="40"/>
      <c r="E551" s="40"/>
      <c r="F551" s="40"/>
      <c r="G551" s="40"/>
      <c r="H551" s="40"/>
    </row>
    <row r="552" spans="4:8" ht="18" hidden="1" x14ac:dyDescent="0.25">
      <c r="D552" s="40"/>
      <c r="E552" s="40"/>
      <c r="F552" s="40"/>
      <c r="G552" s="40"/>
      <c r="H552" s="40"/>
    </row>
    <row r="553" spans="4:8" ht="18" hidden="1" x14ac:dyDescent="0.25">
      <c r="D553" s="40"/>
      <c r="E553" s="40"/>
      <c r="F553" s="40"/>
      <c r="G553" s="40"/>
      <c r="H553" s="40"/>
    </row>
    <row r="554" spans="4:8" ht="18" hidden="1" x14ac:dyDescent="0.25">
      <c r="D554" s="40"/>
      <c r="E554" s="40"/>
      <c r="F554" s="40"/>
      <c r="G554" s="40"/>
      <c r="H554" s="40"/>
    </row>
    <row r="555" spans="4:8" ht="18" hidden="1" x14ac:dyDescent="0.25">
      <c r="D555" s="40"/>
      <c r="E555" s="40"/>
      <c r="F555" s="40"/>
      <c r="G555" s="40"/>
      <c r="H555" s="40"/>
    </row>
    <row r="556" spans="4:8" ht="18" hidden="1" x14ac:dyDescent="0.25">
      <c r="D556" s="40"/>
      <c r="E556" s="40"/>
      <c r="F556" s="40"/>
      <c r="G556" s="40"/>
      <c r="H556" s="40"/>
    </row>
    <row r="557" spans="4:8" ht="18" hidden="1" x14ac:dyDescent="0.25">
      <c r="D557" s="40"/>
      <c r="E557" s="40"/>
      <c r="F557" s="40"/>
      <c r="G557" s="40"/>
      <c r="H557" s="40"/>
    </row>
    <row r="558" spans="4:8" ht="18" hidden="1" x14ac:dyDescent="0.25">
      <c r="D558" s="40"/>
      <c r="E558" s="40"/>
      <c r="F558" s="40"/>
      <c r="G558" s="40"/>
      <c r="H558" s="40"/>
    </row>
    <row r="559" spans="4:8" ht="18" hidden="1" x14ac:dyDescent="0.25">
      <c r="D559" s="40"/>
      <c r="E559" s="40"/>
      <c r="F559" s="40"/>
      <c r="G559" s="40"/>
      <c r="H559" s="40"/>
    </row>
    <row r="560" spans="4:8" ht="18" hidden="1" x14ac:dyDescent="0.25">
      <c r="D560" s="40"/>
      <c r="E560" s="40"/>
      <c r="F560" s="40"/>
      <c r="G560" s="40"/>
      <c r="H560" s="40"/>
    </row>
    <row r="561" spans="4:8" ht="18" hidden="1" x14ac:dyDescent="0.25">
      <c r="D561" s="40"/>
      <c r="E561" s="40"/>
      <c r="F561" s="40"/>
      <c r="G561" s="40"/>
      <c r="H561" s="40"/>
    </row>
    <row r="562" spans="4:8" ht="18" hidden="1" x14ac:dyDescent="0.25">
      <c r="D562" s="40"/>
      <c r="E562" s="40"/>
      <c r="F562" s="40"/>
      <c r="G562" s="40"/>
      <c r="H562" s="40"/>
    </row>
    <row r="563" spans="4:8" ht="18" hidden="1" x14ac:dyDescent="0.25">
      <c r="D563" s="40"/>
      <c r="E563" s="40"/>
      <c r="F563" s="40"/>
      <c r="G563" s="40"/>
      <c r="H563" s="40"/>
    </row>
    <row r="564" spans="4:8" ht="18" hidden="1" x14ac:dyDescent="0.25">
      <c r="D564" s="40"/>
      <c r="E564" s="40"/>
      <c r="F564" s="40"/>
      <c r="G564" s="40"/>
      <c r="H564" s="40"/>
    </row>
    <row r="565" spans="4:8" ht="18" hidden="1" x14ac:dyDescent="0.25">
      <c r="D565" s="40"/>
      <c r="E565" s="40"/>
      <c r="F565" s="40"/>
      <c r="G565" s="40"/>
      <c r="H565" s="40"/>
    </row>
    <row r="566" spans="4:8" ht="18" hidden="1" x14ac:dyDescent="0.25">
      <c r="D566" s="40"/>
      <c r="E566" s="40"/>
      <c r="F566" s="40"/>
      <c r="G566" s="40"/>
      <c r="H566" s="40"/>
    </row>
    <row r="567" spans="4:8" ht="18" hidden="1" x14ac:dyDescent="0.25">
      <c r="D567" s="40"/>
      <c r="E567" s="40"/>
      <c r="F567" s="40"/>
      <c r="G567" s="40"/>
      <c r="H567" s="40"/>
    </row>
    <row r="568" spans="4:8" ht="18" hidden="1" x14ac:dyDescent="0.25">
      <c r="D568" s="40"/>
      <c r="E568" s="40"/>
      <c r="F568" s="40"/>
      <c r="G568" s="40"/>
      <c r="H568" s="40"/>
    </row>
    <row r="569" spans="4:8" ht="18" hidden="1" x14ac:dyDescent="0.25">
      <c r="D569" s="40"/>
      <c r="E569" s="40"/>
      <c r="F569" s="40"/>
      <c r="G569" s="40"/>
      <c r="H569" s="40"/>
    </row>
    <row r="570" spans="4:8" ht="18" hidden="1" x14ac:dyDescent="0.25">
      <c r="D570" s="40"/>
      <c r="E570" s="40"/>
      <c r="F570" s="40"/>
      <c r="G570" s="40"/>
      <c r="H570" s="40"/>
    </row>
    <row r="571" spans="4:8" ht="18" hidden="1" x14ac:dyDescent="0.25">
      <c r="D571" s="40"/>
      <c r="E571" s="40"/>
      <c r="F571" s="40"/>
      <c r="G571" s="40"/>
      <c r="H571" s="40"/>
    </row>
    <row r="572" spans="4:8" ht="18" hidden="1" x14ac:dyDescent="0.25">
      <c r="D572" s="40"/>
      <c r="E572" s="40"/>
      <c r="F572" s="40"/>
      <c r="G572" s="40"/>
      <c r="H572" s="40"/>
    </row>
    <row r="573" spans="4:8" ht="18" hidden="1" x14ac:dyDescent="0.25">
      <c r="D573" s="40"/>
      <c r="E573" s="40"/>
      <c r="F573" s="40"/>
      <c r="G573" s="40"/>
      <c r="H573" s="40"/>
    </row>
    <row r="574" spans="4:8" ht="18" hidden="1" x14ac:dyDescent="0.25">
      <c r="D574" s="40"/>
      <c r="E574" s="40"/>
      <c r="F574" s="40"/>
      <c r="G574" s="40"/>
      <c r="H574" s="40"/>
    </row>
    <row r="575" spans="4:8" ht="18" hidden="1" x14ac:dyDescent="0.25">
      <c r="D575" s="40"/>
      <c r="E575" s="40"/>
      <c r="F575" s="40"/>
      <c r="G575" s="40"/>
      <c r="H575" s="40"/>
    </row>
    <row r="576" spans="4:8" ht="18" hidden="1" x14ac:dyDescent="0.25">
      <c r="D576" s="40"/>
      <c r="E576" s="40"/>
      <c r="F576" s="40"/>
      <c r="G576" s="40"/>
      <c r="H576" s="40"/>
    </row>
    <row r="577" spans="4:8" ht="18" hidden="1" x14ac:dyDescent="0.25">
      <c r="D577" s="40"/>
      <c r="E577" s="40"/>
      <c r="F577" s="40"/>
      <c r="G577" s="40"/>
      <c r="H577" s="40"/>
    </row>
    <row r="578" spans="4:8" ht="18" hidden="1" x14ac:dyDescent="0.25">
      <c r="D578" s="40"/>
      <c r="E578" s="40"/>
      <c r="F578" s="40"/>
      <c r="G578" s="40"/>
      <c r="H578" s="40"/>
    </row>
    <row r="579" spans="4:8" ht="18" hidden="1" x14ac:dyDescent="0.25">
      <c r="D579" s="40"/>
      <c r="E579" s="40"/>
      <c r="F579" s="40"/>
      <c r="G579" s="40"/>
      <c r="H579" s="40"/>
    </row>
    <row r="580" spans="4:8" ht="18" hidden="1" x14ac:dyDescent="0.25">
      <c r="D580" s="40"/>
      <c r="E580" s="40"/>
      <c r="F580" s="40"/>
      <c r="G580" s="40"/>
      <c r="H580" s="40"/>
    </row>
    <row r="581" spans="4:8" ht="18" hidden="1" x14ac:dyDescent="0.25">
      <c r="D581" s="40"/>
      <c r="E581" s="40"/>
      <c r="F581" s="40"/>
      <c r="G581" s="40"/>
      <c r="H581" s="40"/>
    </row>
    <row r="582" spans="4:8" ht="18" hidden="1" x14ac:dyDescent="0.25">
      <c r="D582" s="40"/>
      <c r="E582" s="40"/>
      <c r="F582" s="40"/>
      <c r="G582" s="40"/>
      <c r="H582" s="40"/>
    </row>
    <row r="583" spans="4:8" ht="18" hidden="1" x14ac:dyDescent="0.25">
      <c r="D583" s="40"/>
      <c r="E583" s="40"/>
      <c r="F583" s="40"/>
      <c r="G583" s="40"/>
      <c r="H583" s="40"/>
    </row>
    <row r="584" spans="4:8" ht="18" hidden="1" x14ac:dyDescent="0.25">
      <c r="D584" s="40"/>
      <c r="E584" s="40"/>
      <c r="F584" s="40"/>
      <c r="G584" s="40"/>
      <c r="H584" s="40"/>
    </row>
    <row r="585" spans="4:8" ht="18" hidden="1" x14ac:dyDescent="0.25">
      <c r="D585" s="40"/>
      <c r="E585" s="40"/>
      <c r="F585" s="40"/>
      <c r="G585" s="40"/>
      <c r="H585" s="40"/>
    </row>
    <row r="586" spans="4:8" ht="18" hidden="1" x14ac:dyDescent="0.25">
      <c r="D586" s="40"/>
      <c r="E586" s="40"/>
      <c r="F586" s="40"/>
      <c r="G586" s="40"/>
      <c r="H586" s="40"/>
    </row>
    <row r="587" spans="4:8" ht="18" hidden="1" x14ac:dyDescent="0.25">
      <c r="D587" s="40"/>
      <c r="E587" s="40"/>
      <c r="F587" s="40"/>
      <c r="G587" s="40"/>
      <c r="H587" s="40"/>
    </row>
    <row r="588" spans="4:8" ht="18" hidden="1" x14ac:dyDescent="0.25">
      <c r="D588" s="40"/>
      <c r="E588" s="40"/>
      <c r="F588" s="40"/>
      <c r="G588" s="40"/>
      <c r="H588" s="40"/>
    </row>
    <row r="589" spans="4:8" ht="18" hidden="1" x14ac:dyDescent="0.25">
      <c r="D589" s="40"/>
      <c r="E589" s="40"/>
      <c r="F589" s="40"/>
      <c r="G589" s="40"/>
      <c r="H589" s="40"/>
    </row>
    <row r="590" spans="4:8" ht="18" hidden="1" x14ac:dyDescent="0.25">
      <c r="D590" s="40"/>
      <c r="E590" s="40"/>
      <c r="F590" s="40"/>
      <c r="G590" s="40"/>
      <c r="H590" s="40"/>
    </row>
    <row r="591" spans="4:8" ht="18" hidden="1" x14ac:dyDescent="0.25">
      <c r="D591" s="40"/>
      <c r="E591" s="40"/>
      <c r="F591" s="40"/>
      <c r="G591" s="40"/>
      <c r="H591" s="40"/>
    </row>
    <row r="592" spans="4:8" ht="18" hidden="1" x14ac:dyDescent="0.25">
      <c r="D592" s="40"/>
      <c r="E592" s="40"/>
      <c r="F592" s="40"/>
      <c r="G592" s="40"/>
      <c r="H592" s="40"/>
    </row>
    <row r="593" spans="4:8" ht="18" hidden="1" x14ac:dyDescent="0.25">
      <c r="D593" s="40"/>
      <c r="E593" s="40"/>
      <c r="F593" s="40"/>
      <c r="G593" s="40"/>
      <c r="H593" s="40"/>
    </row>
    <row r="594" spans="4:8" ht="18" hidden="1" x14ac:dyDescent="0.25">
      <c r="D594" s="40"/>
      <c r="E594" s="40"/>
      <c r="F594" s="40"/>
      <c r="G594" s="40"/>
      <c r="H594" s="40"/>
    </row>
    <row r="595" spans="4:8" ht="18" hidden="1" x14ac:dyDescent="0.25">
      <c r="D595" s="40"/>
      <c r="E595" s="40"/>
      <c r="F595" s="40"/>
      <c r="G595" s="40"/>
      <c r="H595" s="40"/>
    </row>
    <row r="596" spans="4:8" ht="18" hidden="1" x14ac:dyDescent="0.25">
      <c r="D596" s="40"/>
      <c r="E596" s="40"/>
      <c r="F596" s="40"/>
      <c r="G596" s="40"/>
      <c r="H596" s="40"/>
    </row>
    <row r="597" spans="4:8" ht="18" hidden="1" x14ac:dyDescent="0.25">
      <c r="D597" s="40"/>
      <c r="E597" s="40"/>
      <c r="F597" s="40"/>
      <c r="G597" s="40"/>
      <c r="H597" s="40"/>
    </row>
    <row r="598" spans="4:8" ht="18" hidden="1" x14ac:dyDescent="0.25">
      <c r="D598" s="40"/>
      <c r="E598" s="40"/>
      <c r="F598" s="40"/>
      <c r="G598" s="40"/>
      <c r="H598" s="40"/>
    </row>
    <row r="599" spans="4:8" ht="18" hidden="1" x14ac:dyDescent="0.25">
      <c r="D599" s="40"/>
      <c r="E599" s="40"/>
      <c r="F599" s="40"/>
      <c r="G599" s="40"/>
      <c r="H599" s="40"/>
    </row>
    <row r="600" spans="4:8" ht="18" hidden="1" x14ac:dyDescent="0.25">
      <c r="D600" s="40"/>
      <c r="E600" s="40"/>
      <c r="F600" s="40"/>
      <c r="G600" s="40"/>
      <c r="H600" s="40"/>
    </row>
    <row r="601" spans="4:8" ht="18" hidden="1" x14ac:dyDescent="0.25">
      <c r="D601" s="40"/>
      <c r="E601" s="40"/>
      <c r="F601" s="40"/>
      <c r="G601" s="40"/>
      <c r="H601" s="40"/>
    </row>
    <row r="602" spans="4:8" ht="18" hidden="1" x14ac:dyDescent="0.25">
      <c r="D602" s="40"/>
      <c r="E602" s="40"/>
      <c r="F602" s="40"/>
      <c r="G602" s="40"/>
      <c r="H602" s="40"/>
    </row>
    <row r="603" spans="4:8" ht="18" hidden="1" x14ac:dyDescent="0.25">
      <c r="D603" s="40"/>
      <c r="E603" s="40"/>
      <c r="F603" s="40"/>
      <c r="G603" s="40"/>
      <c r="H603" s="40"/>
    </row>
    <row r="604" spans="4:8" ht="18" hidden="1" x14ac:dyDescent="0.25">
      <c r="D604" s="40"/>
      <c r="E604" s="40"/>
      <c r="F604" s="40"/>
      <c r="G604" s="40"/>
      <c r="H604" s="40"/>
    </row>
    <row r="605" spans="4:8" ht="18" hidden="1" x14ac:dyDescent="0.25">
      <c r="D605" s="40"/>
      <c r="E605" s="40"/>
      <c r="F605" s="40"/>
      <c r="G605" s="40"/>
      <c r="H605" s="40"/>
    </row>
    <row r="606" spans="4:8" ht="18" hidden="1" x14ac:dyDescent="0.25">
      <c r="D606" s="40"/>
      <c r="E606" s="40"/>
      <c r="F606" s="40"/>
      <c r="G606" s="40"/>
      <c r="H606" s="40"/>
    </row>
    <row r="607" spans="4:8" ht="18" hidden="1" x14ac:dyDescent="0.25">
      <c r="D607" s="40"/>
      <c r="E607" s="40"/>
      <c r="F607" s="40"/>
      <c r="G607" s="40"/>
      <c r="H607" s="40"/>
    </row>
    <row r="608" spans="4:8" ht="18" hidden="1" x14ac:dyDescent="0.25">
      <c r="D608" s="40"/>
      <c r="E608" s="40"/>
      <c r="F608" s="40"/>
      <c r="G608" s="40"/>
      <c r="H608" s="40"/>
    </row>
    <row r="609" spans="4:8" ht="18" hidden="1" x14ac:dyDescent="0.25">
      <c r="D609" s="40"/>
      <c r="E609" s="40"/>
      <c r="F609" s="40"/>
      <c r="G609" s="40"/>
      <c r="H609" s="40"/>
    </row>
    <row r="610" spans="4:8" ht="18" hidden="1" x14ac:dyDescent="0.25">
      <c r="D610" s="40"/>
      <c r="E610" s="40"/>
      <c r="F610" s="40"/>
      <c r="G610" s="40"/>
      <c r="H610" s="40"/>
    </row>
    <row r="611" spans="4:8" ht="18" hidden="1" x14ac:dyDescent="0.25">
      <c r="D611" s="40"/>
      <c r="E611" s="40"/>
      <c r="F611" s="40"/>
      <c r="G611" s="40"/>
      <c r="H611" s="40"/>
    </row>
    <row r="612" spans="4:8" ht="18" hidden="1" x14ac:dyDescent="0.25">
      <c r="D612" s="40"/>
      <c r="E612" s="40"/>
      <c r="F612" s="40"/>
      <c r="G612" s="40"/>
      <c r="H612" s="40"/>
    </row>
    <row r="613" spans="4:8" ht="18" hidden="1" x14ac:dyDescent="0.25">
      <c r="D613" s="40"/>
      <c r="E613" s="40"/>
      <c r="F613" s="40"/>
      <c r="G613" s="40"/>
      <c r="H613" s="40"/>
    </row>
    <row r="614" spans="4:8" ht="18" hidden="1" x14ac:dyDescent="0.25">
      <c r="D614" s="40"/>
      <c r="E614" s="40"/>
      <c r="F614" s="40"/>
      <c r="G614" s="40"/>
      <c r="H614" s="40"/>
    </row>
    <row r="615" spans="4:8" ht="18" hidden="1" x14ac:dyDescent="0.25">
      <c r="D615" s="40"/>
      <c r="E615" s="40"/>
      <c r="F615" s="40"/>
      <c r="G615" s="40"/>
      <c r="H615" s="40"/>
    </row>
    <row r="616" spans="4:8" ht="18" hidden="1" x14ac:dyDescent="0.25">
      <c r="D616" s="40"/>
      <c r="E616" s="40"/>
      <c r="F616" s="40"/>
      <c r="G616" s="40"/>
      <c r="H616" s="40"/>
    </row>
    <row r="617" spans="4:8" ht="18" hidden="1" x14ac:dyDescent="0.25">
      <c r="D617" s="40"/>
      <c r="E617" s="40"/>
      <c r="F617" s="40"/>
      <c r="G617" s="40"/>
      <c r="H617" s="40"/>
    </row>
    <row r="618" spans="4:8" ht="18" hidden="1" x14ac:dyDescent="0.25">
      <c r="D618" s="40"/>
      <c r="E618" s="40"/>
      <c r="F618" s="40"/>
      <c r="G618" s="40"/>
      <c r="H618" s="40"/>
    </row>
    <row r="619" spans="4:8" ht="18" hidden="1" x14ac:dyDescent="0.25">
      <c r="D619" s="40"/>
      <c r="E619" s="40"/>
      <c r="F619" s="40"/>
      <c r="G619" s="40"/>
      <c r="H619" s="40"/>
    </row>
    <row r="620" spans="4:8" ht="18" hidden="1" x14ac:dyDescent="0.25">
      <c r="D620" s="40"/>
      <c r="E620" s="40"/>
      <c r="F620" s="40"/>
      <c r="G620" s="40"/>
      <c r="H620" s="40"/>
    </row>
    <row r="621" spans="4:8" ht="18" hidden="1" x14ac:dyDescent="0.25">
      <c r="D621" s="40"/>
      <c r="E621" s="40"/>
      <c r="F621" s="40"/>
      <c r="G621" s="40"/>
      <c r="H621" s="40"/>
    </row>
    <row r="622" spans="4:8" ht="18" hidden="1" x14ac:dyDescent="0.25">
      <c r="D622" s="40"/>
      <c r="E622" s="40"/>
      <c r="F622" s="40"/>
      <c r="G622" s="40"/>
      <c r="H622" s="40"/>
    </row>
    <row r="623" spans="4:8" ht="18" hidden="1" x14ac:dyDescent="0.25">
      <c r="D623" s="40"/>
      <c r="E623" s="40"/>
      <c r="F623" s="40"/>
      <c r="G623" s="40"/>
      <c r="H623" s="40"/>
    </row>
    <row r="624" spans="4:8" ht="18" hidden="1" x14ac:dyDescent="0.25">
      <c r="D624" s="40"/>
      <c r="E624" s="40"/>
      <c r="F624" s="40"/>
      <c r="G624" s="40"/>
      <c r="H624" s="40"/>
    </row>
    <row r="625" spans="4:8" ht="18" hidden="1" x14ac:dyDescent="0.25">
      <c r="D625" s="40"/>
      <c r="E625" s="40"/>
      <c r="F625" s="40"/>
      <c r="G625" s="40"/>
      <c r="H625" s="40"/>
    </row>
    <row r="626" spans="4:8" ht="18" hidden="1" x14ac:dyDescent="0.25">
      <c r="D626" s="40"/>
      <c r="E626" s="40"/>
      <c r="F626" s="40"/>
      <c r="G626" s="40"/>
      <c r="H626" s="40"/>
    </row>
    <row r="627" spans="4:8" ht="18" hidden="1" x14ac:dyDescent="0.25">
      <c r="D627" s="40"/>
      <c r="E627" s="40"/>
      <c r="F627" s="40"/>
      <c r="G627" s="40"/>
      <c r="H627" s="40"/>
    </row>
    <row r="628" spans="4:8" ht="18" hidden="1" x14ac:dyDescent="0.25">
      <c r="D628" s="40"/>
      <c r="E628" s="40"/>
      <c r="F628" s="40"/>
      <c r="G628" s="40"/>
      <c r="H628" s="40"/>
    </row>
    <row r="629" spans="4:8" ht="18" hidden="1" x14ac:dyDescent="0.25">
      <c r="D629" s="40"/>
      <c r="E629" s="40"/>
      <c r="F629" s="40"/>
      <c r="G629" s="40"/>
      <c r="H629" s="40"/>
    </row>
    <row r="630" spans="4:8" ht="18" hidden="1" x14ac:dyDescent="0.25">
      <c r="D630" s="40"/>
      <c r="E630" s="40"/>
      <c r="F630" s="40"/>
      <c r="G630" s="40"/>
      <c r="H630" s="40"/>
    </row>
    <row r="631" spans="4:8" ht="18" hidden="1" x14ac:dyDescent="0.25">
      <c r="D631" s="40"/>
      <c r="E631" s="40"/>
      <c r="F631" s="40"/>
      <c r="G631" s="40"/>
      <c r="H631" s="40"/>
    </row>
    <row r="632" spans="4:8" ht="18" hidden="1" x14ac:dyDescent="0.25">
      <c r="D632" s="40"/>
      <c r="E632" s="40"/>
      <c r="F632" s="40"/>
      <c r="G632" s="40"/>
      <c r="H632" s="40"/>
    </row>
    <row r="633" spans="4:8" ht="18" hidden="1" x14ac:dyDescent="0.25">
      <c r="D633" s="40"/>
      <c r="E633" s="40"/>
      <c r="F633" s="40"/>
      <c r="G633" s="40"/>
      <c r="H633" s="40"/>
    </row>
    <row r="634" spans="4:8" ht="18" hidden="1" x14ac:dyDescent="0.25">
      <c r="D634" s="40"/>
      <c r="E634" s="40"/>
      <c r="F634" s="40"/>
      <c r="G634" s="40"/>
      <c r="H634" s="40"/>
    </row>
    <row r="635" spans="4:8" ht="18" hidden="1" x14ac:dyDescent="0.25">
      <c r="D635" s="40"/>
      <c r="E635" s="40"/>
      <c r="F635" s="40"/>
      <c r="G635" s="40"/>
      <c r="H635" s="40"/>
    </row>
    <row r="636" spans="4:8" ht="18" hidden="1" x14ac:dyDescent="0.25">
      <c r="D636" s="40"/>
      <c r="E636" s="40"/>
      <c r="F636" s="40"/>
      <c r="G636" s="40"/>
      <c r="H636" s="40"/>
    </row>
    <row r="637" spans="4:8" ht="18" hidden="1" x14ac:dyDescent="0.25">
      <c r="D637" s="40"/>
      <c r="E637" s="40"/>
      <c r="F637" s="40"/>
      <c r="G637" s="40"/>
      <c r="H637" s="40"/>
    </row>
    <row r="638" spans="4:8" ht="18" hidden="1" x14ac:dyDescent="0.25">
      <c r="D638" s="40"/>
      <c r="E638" s="40"/>
      <c r="F638" s="40"/>
      <c r="G638" s="40"/>
      <c r="H638" s="40"/>
    </row>
    <row r="639" spans="4:8" ht="18" hidden="1" x14ac:dyDescent="0.25">
      <c r="D639" s="40"/>
      <c r="E639" s="40"/>
      <c r="F639" s="40"/>
      <c r="G639" s="40"/>
      <c r="H639" s="40"/>
    </row>
    <row r="640" spans="4:8" ht="18" hidden="1" x14ac:dyDescent="0.25">
      <c r="D640" s="40"/>
      <c r="E640" s="40"/>
      <c r="F640" s="40"/>
      <c r="G640" s="40"/>
      <c r="H640" s="40"/>
    </row>
    <row r="641" spans="4:8" ht="18" hidden="1" x14ac:dyDescent="0.25">
      <c r="D641" s="40"/>
      <c r="E641" s="40"/>
      <c r="F641" s="40"/>
      <c r="G641" s="40"/>
      <c r="H641" s="40"/>
    </row>
    <row r="642" spans="4:8" ht="18" hidden="1" x14ac:dyDescent="0.25">
      <c r="D642" s="40"/>
      <c r="E642" s="40"/>
      <c r="F642" s="40"/>
      <c r="G642" s="40"/>
      <c r="H642" s="40"/>
    </row>
    <row r="643" spans="4:8" ht="18" hidden="1" x14ac:dyDescent="0.25">
      <c r="D643" s="40"/>
      <c r="E643" s="40"/>
      <c r="F643" s="40"/>
      <c r="G643" s="40"/>
      <c r="H643" s="40"/>
    </row>
    <row r="644" spans="4:8" ht="18" hidden="1" x14ac:dyDescent="0.25">
      <c r="D644" s="40"/>
      <c r="E644" s="40"/>
      <c r="F644" s="40"/>
      <c r="G644" s="40"/>
      <c r="H644" s="40"/>
    </row>
    <row r="645" spans="4:8" ht="18" hidden="1" x14ac:dyDescent="0.25">
      <c r="D645" s="40"/>
      <c r="E645" s="40"/>
      <c r="F645" s="40"/>
      <c r="G645" s="40"/>
      <c r="H645" s="40"/>
    </row>
    <row r="646" spans="4:8" ht="18" hidden="1" x14ac:dyDescent="0.25">
      <c r="D646" s="40"/>
      <c r="E646" s="40"/>
      <c r="F646" s="40"/>
      <c r="G646" s="40"/>
      <c r="H646" s="40"/>
    </row>
    <row r="647" spans="4:8" ht="18" hidden="1" x14ac:dyDescent="0.25">
      <c r="D647" s="40"/>
      <c r="E647" s="40"/>
      <c r="F647" s="40"/>
      <c r="G647" s="40"/>
      <c r="H647" s="40"/>
    </row>
    <row r="648" spans="4:8" ht="18" hidden="1" x14ac:dyDescent="0.25">
      <c r="D648" s="40"/>
      <c r="E648" s="40"/>
      <c r="F648" s="40"/>
      <c r="G648" s="40"/>
      <c r="H648" s="40"/>
    </row>
    <row r="649" spans="4:8" ht="18" hidden="1" x14ac:dyDescent="0.25">
      <c r="D649" s="40"/>
      <c r="E649" s="40"/>
      <c r="F649" s="40"/>
      <c r="G649" s="40"/>
      <c r="H649" s="40"/>
    </row>
    <row r="650" spans="4:8" ht="18" hidden="1" x14ac:dyDescent="0.25">
      <c r="D650" s="40"/>
      <c r="E650" s="40"/>
      <c r="F650" s="40"/>
      <c r="G650" s="40"/>
      <c r="H650" s="40"/>
    </row>
    <row r="651" spans="4:8" ht="18" hidden="1" x14ac:dyDescent="0.25">
      <c r="D651" s="40"/>
      <c r="E651" s="40"/>
      <c r="F651" s="40"/>
      <c r="G651" s="40"/>
      <c r="H651" s="40"/>
    </row>
    <row r="652" spans="4:8" ht="18" hidden="1" x14ac:dyDescent="0.25">
      <c r="D652" s="40"/>
      <c r="E652" s="40"/>
      <c r="F652" s="40"/>
      <c r="G652" s="40"/>
      <c r="H652" s="40"/>
    </row>
    <row r="653" spans="4:8" ht="18" hidden="1" x14ac:dyDescent="0.25">
      <c r="D653" s="40"/>
      <c r="E653" s="40"/>
      <c r="F653" s="40"/>
      <c r="G653" s="40"/>
      <c r="H653" s="40"/>
    </row>
    <row r="654" spans="4:8" ht="18" hidden="1" x14ac:dyDescent="0.25">
      <c r="D654" s="40"/>
      <c r="E654" s="40"/>
      <c r="F654" s="40"/>
      <c r="G654" s="40"/>
      <c r="H654" s="40"/>
    </row>
    <row r="655" spans="4:8" ht="18" hidden="1" x14ac:dyDescent="0.25">
      <c r="D655" s="40"/>
      <c r="E655" s="40"/>
      <c r="F655" s="40"/>
      <c r="G655" s="40"/>
      <c r="H655" s="40"/>
    </row>
    <row r="656" spans="4:8" ht="18" hidden="1" x14ac:dyDescent="0.25">
      <c r="D656" s="40"/>
      <c r="E656" s="40"/>
      <c r="F656" s="40"/>
      <c r="G656" s="40"/>
      <c r="H656" s="40"/>
    </row>
    <row r="657" spans="4:8" ht="18" hidden="1" x14ac:dyDescent="0.25">
      <c r="D657" s="40"/>
      <c r="E657" s="40"/>
      <c r="F657" s="40"/>
      <c r="G657" s="40"/>
      <c r="H657" s="40"/>
    </row>
    <row r="658" spans="4:8" ht="18" hidden="1" x14ac:dyDescent="0.25">
      <c r="D658" s="40"/>
      <c r="E658" s="40"/>
      <c r="F658" s="40"/>
      <c r="G658" s="40"/>
      <c r="H658" s="40"/>
    </row>
    <row r="659" spans="4:8" ht="18" hidden="1" x14ac:dyDescent="0.25">
      <c r="D659" s="40"/>
      <c r="E659" s="40"/>
      <c r="F659" s="40"/>
      <c r="G659" s="40"/>
      <c r="H659" s="40"/>
    </row>
    <row r="660" spans="4:8" ht="18" hidden="1" x14ac:dyDescent="0.25">
      <c r="D660" s="40"/>
      <c r="E660" s="40"/>
      <c r="F660" s="40"/>
      <c r="G660" s="40"/>
      <c r="H660" s="40"/>
    </row>
    <row r="661" spans="4:8" ht="18" hidden="1" x14ac:dyDescent="0.25">
      <c r="D661" s="40"/>
      <c r="E661" s="40"/>
      <c r="F661" s="40"/>
      <c r="G661" s="40"/>
      <c r="H661" s="40"/>
    </row>
    <row r="662" spans="4:8" ht="18" hidden="1" x14ac:dyDescent="0.25">
      <c r="D662" s="40"/>
      <c r="E662" s="40"/>
      <c r="F662" s="40"/>
      <c r="G662" s="40"/>
      <c r="H662" s="40"/>
    </row>
    <row r="663" spans="4:8" ht="18" hidden="1" x14ac:dyDescent="0.25">
      <c r="D663" s="40"/>
      <c r="E663" s="40"/>
      <c r="F663" s="40"/>
      <c r="G663" s="40"/>
      <c r="H663" s="40"/>
    </row>
    <row r="664" spans="4:8" ht="18" hidden="1" x14ac:dyDescent="0.25">
      <c r="D664" s="40"/>
      <c r="E664" s="40"/>
      <c r="F664" s="40"/>
      <c r="G664" s="40"/>
      <c r="H664" s="40"/>
    </row>
    <row r="665" spans="4:8" ht="18" hidden="1" x14ac:dyDescent="0.25">
      <c r="D665" s="40"/>
      <c r="E665" s="40"/>
      <c r="F665" s="40"/>
      <c r="G665" s="40"/>
      <c r="H665" s="40"/>
    </row>
    <row r="666" spans="4:8" ht="18" hidden="1" x14ac:dyDescent="0.25">
      <c r="D666" s="40"/>
      <c r="E666" s="40"/>
      <c r="F666" s="40"/>
      <c r="G666" s="40"/>
      <c r="H666" s="40"/>
    </row>
    <row r="667" spans="4:8" ht="18" hidden="1" x14ac:dyDescent="0.25">
      <c r="D667" s="40"/>
      <c r="E667" s="40"/>
      <c r="F667" s="40"/>
      <c r="G667" s="40"/>
      <c r="H667" s="40"/>
    </row>
    <row r="668" spans="4:8" ht="18" hidden="1" x14ac:dyDescent="0.25">
      <c r="D668" s="40"/>
      <c r="E668" s="40"/>
      <c r="F668" s="40"/>
      <c r="G668" s="40"/>
      <c r="H668" s="40"/>
    </row>
    <row r="669" spans="4:8" ht="18" hidden="1" x14ac:dyDescent="0.25">
      <c r="D669" s="40"/>
      <c r="E669" s="40"/>
      <c r="F669" s="40"/>
      <c r="G669" s="40"/>
      <c r="H669" s="40"/>
    </row>
    <row r="670" spans="4:8" ht="18" hidden="1" x14ac:dyDescent="0.25">
      <c r="D670" s="40"/>
      <c r="E670" s="40"/>
      <c r="F670" s="40"/>
      <c r="G670" s="40"/>
      <c r="H670" s="40"/>
    </row>
    <row r="671" spans="4:8" ht="18" hidden="1" x14ac:dyDescent="0.25">
      <c r="D671" s="40"/>
      <c r="E671" s="40"/>
      <c r="F671" s="40"/>
      <c r="G671" s="40"/>
      <c r="H671" s="40"/>
    </row>
    <row r="672" spans="4:8" ht="18" hidden="1" x14ac:dyDescent="0.25">
      <c r="D672" s="40"/>
      <c r="E672" s="40"/>
      <c r="F672" s="40"/>
      <c r="G672" s="40"/>
      <c r="H672" s="40"/>
    </row>
    <row r="673" spans="4:8" ht="18" hidden="1" x14ac:dyDescent="0.25">
      <c r="D673" s="40"/>
      <c r="E673" s="40"/>
      <c r="F673" s="40"/>
      <c r="G673" s="40"/>
      <c r="H673" s="40"/>
    </row>
    <row r="674" spans="4:8" ht="18" hidden="1" x14ac:dyDescent="0.25">
      <c r="D674" s="40"/>
      <c r="E674" s="40"/>
      <c r="F674" s="40"/>
      <c r="G674" s="40"/>
      <c r="H674" s="40"/>
    </row>
    <row r="675" spans="4:8" ht="18" hidden="1" x14ac:dyDescent="0.25">
      <c r="D675" s="40"/>
      <c r="E675" s="40"/>
      <c r="F675" s="40"/>
      <c r="G675" s="40"/>
      <c r="H675" s="40"/>
    </row>
    <row r="676" spans="4:8" ht="18" hidden="1" x14ac:dyDescent="0.25">
      <c r="D676" s="40"/>
      <c r="E676" s="40"/>
      <c r="F676" s="40"/>
      <c r="G676" s="40"/>
      <c r="H676" s="40"/>
    </row>
    <row r="677" spans="4:8" ht="18" hidden="1" x14ac:dyDescent="0.25">
      <c r="D677" s="40"/>
      <c r="E677" s="40"/>
      <c r="F677" s="40"/>
      <c r="G677" s="40"/>
      <c r="H677" s="40"/>
    </row>
    <row r="678" spans="4:8" ht="18" hidden="1" x14ac:dyDescent="0.25">
      <c r="D678" s="40"/>
      <c r="E678" s="40"/>
      <c r="F678" s="40"/>
      <c r="G678" s="40"/>
      <c r="H678" s="40"/>
    </row>
    <row r="679" spans="4:8" ht="18" hidden="1" x14ac:dyDescent="0.25">
      <c r="D679" s="40"/>
      <c r="E679" s="40"/>
      <c r="F679" s="40"/>
      <c r="G679" s="40"/>
      <c r="H679" s="40"/>
    </row>
    <row r="680" spans="4:8" ht="18" hidden="1" x14ac:dyDescent="0.25">
      <c r="D680" s="40"/>
      <c r="E680" s="40"/>
      <c r="F680" s="40"/>
      <c r="G680" s="40"/>
      <c r="H680" s="40"/>
    </row>
    <row r="681" spans="4:8" ht="18" hidden="1" x14ac:dyDescent="0.25">
      <c r="D681" s="40"/>
      <c r="E681" s="40"/>
      <c r="F681" s="40"/>
      <c r="G681" s="40"/>
      <c r="H681" s="40"/>
    </row>
    <row r="682" spans="4:8" ht="18" hidden="1" x14ac:dyDescent="0.25">
      <c r="D682" s="40"/>
      <c r="E682" s="40"/>
      <c r="F682" s="40"/>
      <c r="G682" s="40"/>
      <c r="H682" s="40"/>
    </row>
    <row r="683" spans="4:8" ht="18" hidden="1" x14ac:dyDescent="0.25">
      <c r="D683" s="40"/>
      <c r="E683" s="40"/>
      <c r="F683" s="40"/>
      <c r="G683" s="40"/>
      <c r="H683" s="40"/>
    </row>
    <row r="684" spans="4:8" ht="18" hidden="1" x14ac:dyDescent="0.25">
      <c r="D684" s="40"/>
      <c r="E684" s="40"/>
      <c r="F684" s="40"/>
      <c r="G684" s="40"/>
      <c r="H684" s="40"/>
    </row>
    <row r="685" spans="4:8" ht="18" hidden="1" x14ac:dyDescent="0.25">
      <c r="D685" s="40"/>
      <c r="E685" s="40"/>
      <c r="F685" s="40"/>
      <c r="G685" s="40"/>
      <c r="H685" s="40"/>
    </row>
    <row r="686" spans="4:8" ht="18" hidden="1" x14ac:dyDescent="0.25">
      <c r="D686" s="40"/>
      <c r="E686" s="40"/>
      <c r="F686" s="40"/>
      <c r="G686" s="40"/>
      <c r="H686" s="40"/>
    </row>
    <row r="687" spans="4:8" ht="18" hidden="1" x14ac:dyDescent="0.25">
      <c r="D687" s="40"/>
      <c r="E687" s="40"/>
      <c r="F687" s="40"/>
      <c r="G687" s="40"/>
      <c r="H687" s="40"/>
    </row>
    <row r="688" spans="4:8" ht="18" hidden="1" x14ac:dyDescent="0.25">
      <c r="D688" s="40"/>
      <c r="E688" s="40"/>
      <c r="F688" s="40"/>
      <c r="G688" s="40"/>
      <c r="H688" s="40"/>
    </row>
    <row r="689" spans="4:8" ht="18" hidden="1" x14ac:dyDescent="0.25">
      <c r="D689" s="40"/>
      <c r="E689" s="40"/>
      <c r="F689" s="40"/>
      <c r="G689" s="40"/>
      <c r="H689" s="40"/>
    </row>
    <row r="690" spans="4:8" ht="18" hidden="1" x14ac:dyDescent="0.25">
      <c r="D690" s="40"/>
      <c r="E690" s="40"/>
      <c r="F690" s="40"/>
      <c r="G690" s="40"/>
      <c r="H690" s="40"/>
    </row>
    <row r="691" spans="4:8" ht="18" hidden="1" x14ac:dyDescent="0.25">
      <c r="D691" s="40"/>
      <c r="E691" s="40"/>
      <c r="F691" s="40"/>
      <c r="G691" s="40"/>
      <c r="H691" s="40"/>
    </row>
    <row r="692" spans="4:8" ht="18" hidden="1" x14ac:dyDescent="0.25">
      <c r="D692" s="40"/>
      <c r="E692" s="40"/>
      <c r="F692" s="40"/>
      <c r="G692" s="40"/>
      <c r="H692" s="40"/>
    </row>
    <row r="693" spans="4:8" ht="18" hidden="1" x14ac:dyDescent="0.25">
      <c r="D693" s="40"/>
      <c r="E693" s="40"/>
      <c r="F693" s="40"/>
      <c r="G693" s="40"/>
      <c r="H693" s="40"/>
    </row>
    <row r="694" spans="4:8" ht="18" hidden="1" x14ac:dyDescent="0.25">
      <c r="D694" s="40"/>
      <c r="E694" s="40"/>
      <c r="F694" s="40"/>
      <c r="G694" s="40"/>
      <c r="H694" s="40"/>
    </row>
    <row r="695" spans="4:8" ht="18" hidden="1" x14ac:dyDescent="0.25">
      <c r="D695" s="40"/>
      <c r="E695" s="40"/>
      <c r="F695" s="40"/>
      <c r="G695" s="40"/>
      <c r="H695" s="40"/>
    </row>
    <row r="696" spans="4:8" ht="18" hidden="1" x14ac:dyDescent="0.25">
      <c r="D696" s="40"/>
      <c r="E696" s="40"/>
      <c r="F696" s="40"/>
      <c r="G696" s="40"/>
      <c r="H696" s="40"/>
    </row>
    <row r="697" spans="4:8" ht="18" hidden="1" x14ac:dyDescent="0.25">
      <c r="D697" s="40"/>
      <c r="E697" s="40"/>
      <c r="F697" s="40"/>
      <c r="G697" s="40"/>
      <c r="H697" s="40"/>
    </row>
    <row r="698" spans="4:8" ht="18" hidden="1" x14ac:dyDescent="0.25">
      <c r="D698" s="40"/>
      <c r="E698" s="40"/>
      <c r="F698" s="40"/>
      <c r="G698" s="40"/>
      <c r="H698" s="40"/>
    </row>
    <row r="699" spans="4:8" ht="18" hidden="1" x14ac:dyDescent="0.25">
      <c r="D699" s="40"/>
      <c r="E699" s="40"/>
      <c r="F699" s="40"/>
      <c r="G699" s="40"/>
      <c r="H699" s="40"/>
    </row>
    <row r="700" spans="4:8" ht="18" hidden="1" x14ac:dyDescent="0.25">
      <c r="D700" s="40"/>
      <c r="E700" s="40"/>
      <c r="F700" s="40"/>
      <c r="G700" s="40"/>
      <c r="H700" s="40"/>
    </row>
    <row r="701" spans="4:8" ht="18" hidden="1" x14ac:dyDescent="0.25">
      <c r="D701" s="40"/>
      <c r="E701" s="40"/>
      <c r="F701" s="40"/>
      <c r="G701" s="40"/>
      <c r="H701" s="40"/>
    </row>
    <row r="702" spans="4:8" ht="18" hidden="1" x14ac:dyDescent="0.25">
      <c r="D702" s="40"/>
      <c r="E702" s="40"/>
      <c r="F702" s="40"/>
      <c r="G702" s="40"/>
      <c r="H702" s="40"/>
    </row>
    <row r="703" spans="4:8" ht="18" hidden="1" x14ac:dyDescent="0.25">
      <c r="D703" s="40"/>
      <c r="E703" s="40"/>
      <c r="F703" s="40"/>
      <c r="G703" s="40"/>
      <c r="H703" s="40"/>
    </row>
    <row r="704" spans="4:8" ht="18" hidden="1" x14ac:dyDescent="0.25">
      <c r="D704" s="40"/>
      <c r="E704" s="40"/>
      <c r="F704" s="40"/>
      <c r="G704" s="40"/>
      <c r="H704" s="40"/>
    </row>
    <row r="705" spans="4:8" ht="18" hidden="1" x14ac:dyDescent="0.25">
      <c r="D705" s="40"/>
      <c r="E705" s="40"/>
      <c r="F705" s="40"/>
      <c r="G705" s="40"/>
      <c r="H705" s="40"/>
    </row>
    <row r="706" spans="4:8" ht="18" hidden="1" x14ac:dyDescent="0.25">
      <c r="D706" s="40"/>
      <c r="E706" s="40"/>
      <c r="F706" s="40"/>
      <c r="G706" s="40"/>
      <c r="H706" s="40"/>
    </row>
    <row r="707" spans="4:8" ht="18" hidden="1" x14ac:dyDescent="0.25">
      <c r="D707" s="40"/>
      <c r="E707" s="40"/>
      <c r="F707" s="40"/>
      <c r="G707" s="40"/>
      <c r="H707" s="40"/>
    </row>
    <row r="708" spans="4:8" ht="18" hidden="1" x14ac:dyDescent="0.25">
      <c r="D708" s="40"/>
      <c r="E708" s="40"/>
      <c r="F708" s="40"/>
      <c r="G708" s="40"/>
      <c r="H708" s="40"/>
    </row>
    <row r="709" spans="4:8" ht="18" hidden="1" x14ac:dyDescent="0.25">
      <c r="D709" s="40"/>
      <c r="E709" s="40"/>
      <c r="F709" s="40"/>
      <c r="G709" s="40"/>
      <c r="H709" s="40"/>
    </row>
    <row r="710" spans="4:8" ht="18" hidden="1" x14ac:dyDescent="0.25">
      <c r="D710" s="40"/>
      <c r="E710" s="40"/>
      <c r="F710" s="40"/>
      <c r="G710" s="40"/>
      <c r="H710" s="40"/>
    </row>
    <row r="711" spans="4:8" ht="18" hidden="1" x14ac:dyDescent="0.25">
      <c r="D711" s="40"/>
      <c r="E711" s="40"/>
      <c r="F711" s="40"/>
      <c r="G711" s="40"/>
      <c r="H711" s="40"/>
    </row>
    <row r="712" spans="4:8" ht="18" hidden="1" x14ac:dyDescent="0.25">
      <c r="D712" s="40"/>
      <c r="E712" s="40"/>
      <c r="F712" s="40"/>
      <c r="G712" s="40"/>
      <c r="H712" s="40"/>
    </row>
    <row r="713" spans="4:8" ht="18" hidden="1" x14ac:dyDescent="0.25">
      <c r="D713" s="40"/>
      <c r="E713" s="40"/>
      <c r="F713" s="40"/>
      <c r="G713" s="40"/>
      <c r="H713" s="40"/>
    </row>
    <row r="714" spans="4:8" ht="18" hidden="1" x14ac:dyDescent="0.25">
      <c r="D714" s="40"/>
      <c r="E714" s="40"/>
      <c r="F714" s="40"/>
      <c r="G714" s="40"/>
      <c r="H714" s="40"/>
    </row>
    <row r="715" spans="4:8" ht="18" hidden="1" x14ac:dyDescent="0.25">
      <c r="D715" s="40"/>
      <c r="E715" s="40"/>
      <c r="F715" s="40"/>
      <c r="G715" s="40"/>
      <c r="H715" s="40"/>
    </row>
    <row r="716" spans="4:8" ht="18" hidden="1" x14ac:dyDescent="0.25">
      <c r="D716" s="40"/>
      <c r="E716" s="40"/>
      <c r="F716" s="40"/>
      <c r="G716" s="40"/>
      <c r="H716" s="40"/>
    </row>
    <row r="717" spans="4:8" ht="18" hidden="1" x14ac:dyDescent="0.25">
      <c r="D717" s="40"/>
      <c r="E717" s="40"/>
      <c r="F717" s="40"/>
      <c r="G717" s="40"/>
      <c r="H717" s="40"/>
    </row>
    <row r="718" spans="4:8" ht="18" hidden="1" x14ac:dyDescent="0.25">
      <c r="D718" s="40"/>
      <c r="E718" s="40"/>
      <c r="F718" s="40"/>
      <c r="G718" s="40"/>
      <c r="H718" s="40"/>
    </row>
    <row r="719" spans="4:8" ht="18" hidden="1" x14ac:dyDescent="0.25">
      <c r="D719" s="40"/>
      <c r="E719" s="40"/>
      <c r="F719" s="40"/>
      <c r="G719" s="40"/>
      <c r="H719" s="40"/>
    </row>
    <row r="720" spans="4:8" ht="18" hidden="1" x14ac:dyDescent="0.25">
      <c r="D720" s="40"/>
      <c r="E720" s="40"/>
      <c r="F720" s="40"/>
      <c r="G720" s="40"/>
      <c r="H720" s="40"/>
    </row>
    <row r="721" spans="4:8" ht="18" hidden="1" x14ac:dyDescent="0.25">
      <c r="D721" s="40"/>
      <c r="E721" s="40"/>
      <c r="F721" s="40"/>
      <c r="G721" s="40"/>
      <c r="H721" s="40"/>
    </row>
    <row r="722" spans="4:8" x14ac:dyDescent="0.25"/>
    <row r="723" spans="4:8" hidden="1" x14ac:dyDescent="0.25"/>
    <row r="724" spans="4:8" x14ac:dyDescent="0.25"/>
    <row r="725" spans="4:8" x14ac:dyDescent="0.25"/>
    <row r="726" spans="4:8" x14ac:dyDescent="0.25"/>
  </sheetData>
  <sheetProtection algorithmName="SHA-512" hashValue="/NmuRbePrR6Fr2VKnGfqpNL4opt/js8TOcbl+XR3uqxZTr2+B7rZb1aNO5P4qK4oWIA59RifHny7tIVo93+VEw==" saltValue="CHIpEbnqtV06rgHYwCJqww==" spinCount="100000" sheet="1" objects="1" scenarios="1"/>
  <mergeCells count="38">
    <mergeCell ref="B17:D17"/>
    <mergeCell ref="B14:D14"/>
    <mergeCell ref="G13:H13"/>
    <mergeCell ref="G15:H15"/>
    <mergeCell ref="G16:H16"/>
    <mergeCell ref="G17:H17"/>
    <mergeCell ref="G14:H14"/>
    <mergeCell ref="B2:E3"/>
    <mergeCell ref="F2:H2"/>
    <mergeCell ref="F3:H3"/>
    <mergeCell ref="B13:D13"/>
    <mergeCell ref="B15:D15"/>
    <mergeCell ref="B20:D20"/>
    <mergeCell ref="F20:H20"/>
    <mergeCell ref="B5:H5"/>
    <mergeCell ref="B19:H19"/>
    <mergeCell ref="B6:D6"/>
    <mergeCell ref="F6:H6"/>
    <mergeCell ref="B7:C7"/>
    <mergeCell ref="F7:G7"/>
    <mergeCell ref="B9:C9"/>
    <mergeCell ref="F8:G8"/>
    <mergeCell ref="B8:C8"/>
    <mergeCell ref="F9:G9"/>
    <mergeCell ref="B11:H11"/>
    <mergeCell ref="G12:H12"/>
    <mergeCell ref="B12:D12"/>
    <mergeCell ref="B16:D16"/>
    <mergeCell ref="B25:C25"/>
    <mergeCell ref="F21:G21"/>
    <mergeCell ref="F22:G22"/>
    <mergeCell ref="F23:G23"/>
    <mergeCell ref="F24:G24"/>
    <mergeCell ref="F25:G25"/>
    <mergeCell ref="B21:C21"/>
    <mergeCell ref="B22:C22"/>
    <mergeCell ref="B23:C23"/>
    <mergeCell ref="B24:C24"/>
  </mergeCells>
  <conditionalFormatting sqref="D21 H21 D44:H412 H24:H25">
    <cfRule type="expression" dxfId="23" priority="36">
      <formula>#REF!="Rupee (₹)"</formula>
    </cfRule>
  </conditionalFormatting>
  <conditionalFormatting sqref="D21 H21 D44:H412 H24:H25">
    <cfRule type="expression" dxfId="22" priority="34">
      <formula>#REF!="Pound (£)"</formula>
    </cfRule>
  </conditionalFormatting>
  <conditionalFormatting sqref="D21 H21 D44:H412 H24:H25">
    <cfRule type="expression" dxfId="21" priority="33">
      <formula>#REF!="Euro (€)"</formula>
    </cfRule>
  </conditionalFormatting>
  <conditionalFormatting sqref="D21 H21 D44:H412 H24:H25">
    <cfRule type="expression" dxfId="20" priority="32">
      <formula>#REF!="Yen (¥)"</formula>
    </cfRule>
  </conditionalFormatting>
  <conditionalFormatting sqref="D21 H21 D44:H412 H24:H25">
    <cfRule type="expression" dxfId="19" priority="31">
      <formula>#REF!="No Currency"</formula>
    </cfRule>
  </conditionalFormatting>
  <conditionalFormatting sqref="D7">
    <cfRule type="expression" dxfId="18" priority="15">
      <formula>#REF!="Rupee (₹)"</formula>
    </cfRule>
  </conditionalFormatting>
  <conditionalFormatting sqref="D7">
    <cfRule type="expression" dxfId="17" priority="14">
      <formula>#REF!="Pound (£)"</formula>
    </cfRule>
  </conditionalFormatting>
  <conditionalFormatting sqref="D7">
    <cfRule type="expression" dxfId="16" priority="13">
      <formula>#REF!="Euro (€)"</formula>
    </cfRule>
  </conditionalFormatting>
  <conditionalFormatting sqref="D7">
    <cfRule type="expression" dxfId="15" priority="12">
      <formula>#REF!="Yen (¥)"</formula>
    </cfRule>
  </conditionalFormatting>
  <conditionalFormatting sqref="D7">
    <cfRule type="expression" dxfId="14" priority="11">
      <formula>#REF!="No Currency"</formula>
    </cfRule>
  </conditionalFormatting>
  <conditionalFormatting sqref="D8">
    <cfRule type="expression" dxfId="13" priority="10">
      <formula>#REF!="Rupee (₹)"</formula>
    </cfRule>
  </conditionalFormatting>
  <conditionalFormatting sqref="D8">
    <cfRule type="expression" dxfId="12" priority="9">
      <formula>#REF!="Pound (£)"</formula>
    </cfRule>
  </conditionalFormatting>
  <conditionalFormatting sqref="D8">
    <cfRule type="expression" dxfId="11" priority="8">
      <formula>#REF!="Euro (€)"</formula>
    </cfRule>
  </conditionalFormatting>
  <conditionalFormatting sqref="D8">
    <cfRule type="expression" dxfId="10" priority="7">
      <formula>#REF!="Yen (¥)"</formula>
    </cfRule>
  </conditionalFormatting>
  <conditionalFormatting sqref="D8">
    <cfRule type="expression" dxfId="9" priority="6">
      <formula>#REF!="No Currency"</formula>
    </cfRule>
  </conditionalFormatting>
  <dataValidations count="1">
    <dataValidation type="list" showInputMessage="1" showErrorMessage="1" sqref="D24">
      <formula1>"Annual, Semi-Annual, Quarterly, Bi-Monthly, Monthly, Semi-Monthly, Bi-Weekly, Weekly"</formula1>
    </dataValidation>
  </dataValidations>
  <pageMargins left="0.39370078740157483" right="0.39370078740157483" top="0.39370078740157483" bottom="0.39370078740157483" header="0.31496062992125984" footer="0.31496062992125984"/>
  <pageSetup scale="74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topLeftCell="A2" workbookViewId="0"/>
  </sheetViews>
  <sheetFormatPr defaultColWidth="8.8984375" defaultRowHeight="13.8" x14ac:dyDescent="0.25"/>
  <cols>
    <col min="1" max="1" width="28.59765625" bestFit="1" customWidth="1"/>
    <col min="2" max="2" width="13.796875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7" width="15" style="16" bestFit="1" customWidth="1"/>
    <col min="8" max="8" width="13.796875" style="16" bestFit="1" customWidth="1"/>
    <col min="9" max="9" width="15.59765625" style="16" bestFit="1" customWidth="1"/>
  </cols>
  <sheetData>
    <row r="1" spans="1:27" s="22" customFormat="1" ht="14.4" x14ac:dyDescent="0.25">
      <c r="A1" s="17" t="s">
        <v>6</v>
      </c>
      <c r="B1" s="18"/>
      <c r="C1" s="1"/>
      <c r="D1" s="1"/>
      <c r="E1" s="19" t="s">
        <v>5</v>
      </c>
      <c r="F1" s="20" t="s">
        <v>20</v>
      </c>
      <c r="G1" s="20" t="s">
        <v>21</v>
      </c>
      <c r="H1" s="21" t="s">
        <v>25</v>
      </c>
      <c r="I1" s="20" t="s">
        <v>22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6"/>
      <c r="B2" s="5"/>
      <c r="C2" s="5"/>
      <c r="D2" s="5"/>
      <c r="E2" s="10">
        <f>IF($B$8="","",YEAR($B$8))</f>
        <v>2022</v>
      </c>
      <c r="F2" s="14">
        <f>IF(E2="","",SUMIFS('Refinance Calculator'!$E$44:$E$408,'Refinance Calculator'!$C$44:$C$408,"&gt;="&amp;DATE(E2,1,1),'Refinance Calculator'!$C$44:$C$408,"&lt;="&amp;DATE(E2,12,31)))</f>
        <v>60622.39761218385</v>
      </c>
      <c r="G2" s="14">
        <f>IF(E2="","",SUMIFS('Refinance Calculator'!$F$44:$F$408,'Refinance Calculator'!$C$44:$C$408,"&gt;="&amp;DATE(E2,1,1),'Refinance Calculator'!$C$44:$C$408,"&lt;="&amp;DATE(E2,12,31)))</f>
        <v>232131.62653552808</v>
      </c>
      <c r="H2" s="14">
        <f>IF(E2="","",SUMIFS('Refinance Calculator'!$G$44:$G$408,'Refinance Calculator'!$C$44:$C$408,"&gt;="&amp;DATE(E2,1,1),'Refinance Calculator'!$C$44:$C$408,"&lt;="&amp;DATE(E2,12,31)))</f>
        <v>0</v>
      </c>
      <c r="I2" s="14">
        <f>IF(E2="","",B3-(F2+H2))</f>
        <v>4939377.6023878157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 t="s">
        <v>1</v>
      </c>
      <c r="B3" s="13">
        <f>'Refinance Calculator'!$D$21</f>
        <v>5000000</v>
      </c>
      <c r="C3" s="5"/>
      <c r="D3" s="5"/>
      <c r="E3" s="10">
        <f>IF(E2&lt;YEAR($B$9),E2+1,NA())</f>
        <v>2023</v>
      </c>
      <c r="F3" s="14">
        <f>IF(E3="","",SUMIFS('Refinance Calculator'!$E$44:$E$408,'Refinance Calculator'!$C$44:$C$408,"&gt;="&amp;DATE(E3,1,1),'Refinance Calculator'!$C$44:$C$408,"&lt;="&amp;DATE(E3,12,31)))</f>
        <v>110714.94406947889</v>
      </c>
      <c r="G3" s="14">
        <f>IF(E3="","",SUMIFS('Refinance Calculator'!$F$44:$F$408,'Refinance Calculator'!$C$44:$C$408,"&gt;="&amp;DATE(E3,1,1),'Refinance Calculator'!$C$44:$C$408,"&lt;="&amp;DATE(E3,12,31)))</f>
        <v>391149.09732659877</v>
      </c>
      <c r="H3" s="14">
        <f>IF(E3="","",SUMIFS('Refinance Calculator'!$G$44:$G$408,'Refinance Calculator'!$C$44:$C$408,"&gt;="&amp;DATE(E3,1,1),'Refinance Calculator'!$C$44:$C$408,"&lt;="&amp;DATE(E3,12,31)))</f>
        <v>0</v>
      </c>
      <c r="I3" s="14">
        <f t="shared" ref="I3:I23" si="0">IF(E3="","",IF(ROUND(I2,0)-ROUND((F3+H3),0)=0,0,I2-(F3+H3)))</f>
        <v>4828662.6583183371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35">
      <c r="A4" s="6" t="s">
        <v>2</v>
      </c>
      <c r="B4" s="3">
        <f>'Refinance Calculator'!$D$22</f>
        <v>0.08</v>
      </c>
      <c r="C4" s="7"/>
      <c r="D4" s="7"/>
      <c r="E4" s="10">
        <f t="shared" ref="E4:E67" si="1">IF(E3&lt;YEAR($B$9),E3+1,NA())</f>
        <v>2024</v>
      </c>
      <c r="F4" s="14">
        <f>IF(E4="","",SUMIFS('Refinance Calculator'!$E$44:$E$408,'Refinance Calculator'!$C$44:$C$408,"&gt;="&amp;DATE(E4,1,1),'Refinance Calculator'!$C$44:$C$408,"&lt;="&amp;DATE(E4,12,31)))</f>
        <v>119904.22982346668</v>
      </c>
      <c r="G4" s="14">
        <f>IF(E4="","",SUMIFS('Refinance Calculator'!$F$44:$F$408,'Refinance Calculator'!$C$44:$C$408,"&gt;="&amp;DATE(E4,1,1),'Refinance Calculator'!$C$44:$C$408,"&lt;="&amp;DATE(E4,12,31)))</f>
        <v>381959.81157261098</v>
      </c>
      <c r="H4" s="14">
        <f>IF(E4="","",SUMIFS('Refinance Calculator'!$G$44:$G$408,'Refinance Calculator'!$C$44:$C$408,"&gt;="&amp;DATE(E4,1,1),'Refinance Calculator'!$C$44:$C$408,"&lt;="&amp;DATE(E4,12,31)))</f>
        <v>0</v>
      </c>
      <c r="I4" s="14">
        <f t="shared" si="0"/>
        <v>4708758.4284948707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x14ac:dyDescent="0.35">
      <c r="A5" s="6" t="s">
        <v>3</v>
      </c>
      <c r="B5" s="2">
        <f>'Refinance Calculator'!$D$23</f>
        <v>20</v>
      </c>
      <c r="C5" s="7"/>
      <c r="D5" s="7"/>
      <c r="E5" s="10">
        <f t="shared" si="1"/>
        <v>2025</v>
      </c>
      <c r="F5" s="14">
        <f>IF(E5="","",SUMIFS('Refinance Calculator'!$E$44:$E$408,'Refinance Calculator'!$C$44:$C$408,"&gt;="&amp;DATE(E5,1,1),'Refinance Calculator'!$C$44:$C$408,"&lt;="&amp;DATE(E5,12,31)))</f>
        <v>129856.22176294882</v>
      </c>
      <c r="G5" s="14">
        <f>IF(E5="","",SUMIFS('Refinance Calculator'!$F$44:$F$408,'Refinance Calculator'!$C$44:$C$408,"&gt;="&amp;DATE(E5,1,1),'Refinance Calculator'!$C$44:$C$408,"&lt;="&amp;DATE(E5,12,31)))</f>
        <v>372007.81963312888</v>
      </c>
      <c r="H5" s="14">
        <f>IF(E5="","",SUMIFS('Refinance Calculator'!$G$44:$G$408,'Refinance Calculator'!$C$44:$C$408,"&gt;="&amp;DATE(E5,1,1),'Refinance Calculator'!$C$44:$C$408,"&lt;="&amp;DATE(E5,12,31)))</f>
        <v>0</v>
      </c>
      <c r="I5" s="14">
        <f t="shared" si="0"/>
        <v>4578902.206731922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x14ac:dyDescent="0.35">
      <c r="A6" s="6" t="s">
        <v>18</v>
      </c>
      <c r="B6" s="2">
        <f>INDEX({1;2;4;6;12;24;26;52},MATCH('Refinance Calculator'!$D$24,{"Annual";"Semi-Annual";"Quarterly";"Bi-Monthly";"Monthly";"Semi-Monthly";"Bi-Weekly";"Weekly"},0))</f>
        <v>12</v>
      </c>
      <c r="C6" s="7"/>
      <c r="D6" s="7"/>
      <c r="E6" s="10">
        <f t="shared" si="1"/>
        <v>2026</v>
      </c>
      <c r="F6" s="14">
        <f>IF(E6="","",SUMIFS('Refinance Calculator'!$E$44:$E$408,'Refinance Calculator'!$C$44:$C$408,"&gt;="&amp;DATE(E6,1,1),'Refinance Calculator'!$C$44:$C$408,"&lt;="&amp;DATE(E6,12,31)))</f>
        <v>140634.22412516031</v>
      </c>
      <c r="G6" s="14">
        <f>IF(E6="","",SUMIFS('Refinance Calculator'!$F$44:$F$408,'Refinance Calculator'!$C$44:$C$408,"&gt;="&amp;DATE(E6,1,1),'Refinance Calculator'!$C$44:$C$408,"&lt;="&amp;DATE(E6,12,31)))</f>
        <v>361229.81727091741</v>
      </c>
      <c r="H6" s="14">
        <f>IF(E6="","",SUMIFS('Refinance Calculator'!$G$44:$G$408,'Refinance Calculator'!$C$44:$C$408,"&gt;="&amp;DATE(E6,1,1),'Refinance Calculator'!$C$44:$C$408,"&lt;="&amp;DATE(E6,12,31)))</f>
        <v>0</v>
      </c>
      <c r="I6" s="14">
        <f t="shared" si="0"/>
        <v>4438267.9826067621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x14ac:dyDescent="0.35">
      <c r="A7" s="6" t="s">
        <v>19</v>
      </c>
      <c r="B7" s="4">
        <f>INDEX({12;6;3;2;1;0.5;0.5;0.25},MATCH('Refinance Calculator'!$D$24,{"Annual";"Semi-Annual";"Quarterly";"Bi-Monthly";"Monthly";"Semi-Monthly";"Bi-Weekly";"Weekly"},0))</f>
        <v>1</v>
      </c>
      <c r="C7" s="4">
        <f>B6*B7</f>
        <v>12</v>
      </c>
      <c r="D7" s="7"/>
      <c r="E7" s="10">
        <f t="shared" si="1"/>
        <v>2027</v>
      </c>
      <c r="F7" s="14">
        <f>IF(E7="","",SUMIFS('Refinance Calculator'!$E$44:$E$408,'Refinance Calculator'!$C$44:$C$408,"&gt;="&amp;DATE(E7,1,1),'Refinance Calculator'!$C$44:$C$408,"&lt;="&amp;DATE(E7,12,31)))</f>
        <v>152306.79536780561</v>
      </c>
      <c r="G7" s="14">
        <f>IF(E7="","",SUMIFS('Refinance Calculator'!$F$44:$F$408,'Refinance Calculator'!$C$44:$C$408,"&gt;="&amp;DATE(E7,1,1),'Refinance Calculator'!$C$44:$C$408,"&lt;="&amp;DATE(E7,12,31)))</f>
        <v>349557.24602827203</v>
      </c>
      <c r="H7" s="14">
        <f>IF(E7="","",SUMIFS('Refinance Calculator'!$G$44:$G$408,'Refinance Calculator'!$C$44:$C$408,"&gt;="&amp;DATE(E7,1,1),'Refinance Calculator'!$C$44:$C$408,"&lt;="&amp;DATE(E7,12,31)))</f>
        <v>0</v>
      </c>
      <c r="I7" s="14">
        <f t="shared" si="0"/>
        <v>4285961.1872389568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x14ac:dyDescent="0.35">
      <c r="A8" s="6" t="s">
        <v>23</v>
      </c>
      <c r="B8" s="8">
        <f>'Refinance Calculator'!$D$25</f>
        <v>44713</v>
      </c>
      <c r="C8" s="7"/>
      <c r="D8" s="7"/>
      <c r="E8" s="10">
        <f t="shared" si="1"/>
        <v>2028</v>
      </c>
      <c r="F8" s="14">
        <f>IF(E8="","",SUMIFS('Refinance Calculator'!$E$44:$E$408,'Refinance Calculator'!$C$44:$C$408,"&gt;="&amp;DATE(E8,1,1),'Refinance Calculator'!$C$44:$C$408,"&lt;="&amp;DATE(E8,12,31)))</f>
        <v>164948.18426676604</v>
      </c>
      <c r="G8" s="14">
        <f>IF(E8="","",SUMIFS('Refinance Calculator'!$F$44:$F$408,'Refinance Calculator'!$C$44:$C$408,"&gt;="&amp;DATE(E8,1,1),'Refinance Calculator'!$C$44:$C$408,"&lt;="&amp;DATE(E8,12,31)))</f>
        <v>336915.85712931165</v>
      </c>
      <c r="H8" s="14">
        <f>IF(E8="","",SUMIFS('Refinance Calculator'!$G$44:$G$408,'Refinance Calculator'!$C$44:$C$408,"&gt;="&amp;DATE(E8,1,1),'Refinance Calculator'!$C$44:$C$408,"&lt;="&amp;DATE(E8,12,31)))</f>
        <v>0</v>
      </c>
      <c r="I8" s="14">
        <f t="shared" si="0"/>
        <v>4121013.0029721907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x14ac:dyDescent="0.35">
      <c r="A9" s="6" t="s">
        <v>24</v>
      </c>
      <c r="B9" s="8">
        <f>DATE(YEAR($B$8)+$B$5,MONTH($B$8),DAY($B$8))</f>
        <v>52018</v>
      </c>
      <c r="C9" s="7"/>
      <c r="D9" s="7"/>
      <c r="E9" s="10">
        <f t="shared" si="1"/>
        <v>2029</v>
      </c>
      <c r="F9" s="14">
        <f>IF(E9="","",SUMIFS('Refinance Calculator'!$E$44:$E$408,'Refinance Calculator'!$C$44:$C$408,"&gt;="&amp;DATE(E9,1,1),'Refinance Calculator'!$C$44:$C$408,"&lt;="&amp;DATE(E9,12,31)))</f>
        <v>178638.80220970203</v>
      </c>
      <c r="G9" s="14">
        <f>IF(E9="","",SUMIFS('Refinance Calculator'!$F$44:$F$408,'Refinance Calculator'!$C$44:$C$408,"&gt;="&amp;DATE(E9,1,1),'Refinance Calculator'!$C$44:$C$408,"&lt;="&amp;DATE(E9,12,31)))</f>
        <v>323225.23918637563</v>
      </c>
      <c r="H9" s="14">
        <f>IF(E9="","",SUMIFS('Refinance Calculator'!$G$44:$G$408,'Refinance Calculator'!$C$44:$C$408,"&gt;="&amp;DATE(E9,1,1),'Refinance Calculator'!$C$44:$C$408,"&lt;="&amp;DATE(E9,12,31)))</f>
        <v>0</v>
      </c>
      <c r="I9" s="14">
        <f t="shared" si="0"/>
        <v>3942374.2007624889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x14ac:dyDescent="0.35">
      <c r="A10" s="7"/>
      <c r="B10" s="7"/>
      <c r="C10" s="7"/>
      <c r="D10" s="7"/>
      <c r="E10" s="10">
        <f t="shared" si="1"/>
        <v>2030</v>
      </c>
      <c r="F10" s="14">
        <f>IF(E10="","",SUMIFS('Refinance Calculator'!$E$44:$E$408,'Refinance Calculator'!$C$44:$C$408,"&gt;="&amp;DATE(E10,1,1),'Refinance Calculator'!$C$44:$C$408,"&lt;="&amp;DATE(E10,12,31)))</f>
        <v>193465.73468979177</v>
      </c>
      <c r="G10" s="14">
        <f>IF(E10="","",SUMIFS('Refinance Calculator'!$F$44:$F$408,'Refinance Calculator'!$C$44:$C$408,"&gt;="&amp;DATE(E10,1,1),'Refinance Calculator'!$C$44:$C$408,"&lt;="&amp;DATE(E10,12,31)))</f>
        <v>308398.30670628592</v>
      </c>
      <c r="H10" s="14">
        <f>IF(E10="","",SUMIFS('Refinance Calculator'!$G$44:$G$408,'Refinance Calculator'!$C$44:$C$408,"&gt;="&amp;DATE(E10,1,1),'Refinance Calculator'!$C$44:$C$408,"&lt;="&amp;DATE(E10,12,31)))</f>
        <v>0</v>
      </c>
      <c r="I10" s="14">
        <f t="shared" si="0"/>
        <v>3748908.4660726972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 x14ac:dyDescent="0.35">
      <c r="A11" s="7"/>
      <c r="B11" s="7"/>
      <c r="C11" s="7"/>
      <c r="D11" s="7"/>
      <c r="E11" s="10">
        <f t="shared" si="1"/>
        <v>2031</v>
      </c>
      <c r="F11" s="14">
        <f>IF(E11="","",SUMIFS('Refinance Calculator'!$E$44:$E$408,'Refinance Calculator'!$C$44:$C$408,"&gt;="&amp;DATE(E11,1,1),'Refinance Calculator'!$C$44:$C$408,"&lt;="&amp;DATE(E11,12,31)))</f>
        <v>209523.2952531972</v>
      </c>
      <c r="G11" s="14">
        <f>IF(E11="","",SUMIFS('Refinance Calculator'!$F$44:$F$408,'Refinance Calculator'!$C$44:$C$408,"&gt;="&amp;DATE(E11,1,1),'Refinance Calculator'!$C$44:$C$408,"&lt;="&amp;DATE(E11,12,31)))</f>
        <v>292340.74614288053</v>
      </c>
      <c r="H11" s="14">
        <f>IF(E11="","",SUMIFS('Refinance Calculator'!$G$44:$G$408,'Refinance Calculator'!$C$44:$C$408,"&gt;="&amp;DATE(E11,1,1),'Refinance Calculator'!$C$44:$C$408,"&lt;="&amp;DATE(E11,12,31)))</f>
        <v>0</v>
      </c>
      <c r="I11" s="14">
        <f t="shared" si="0"/>
        <v>3539385.1708195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 x14ac:dyDescent="0.35">
      <c r="A12" s="7"/>
      <c r="B12" s="7"/>
      <c r="C12" s="7"/>
      <c r="D12" s="7"/>
      <c r="E12" s="10">
        <f t="shared" si="1"/>
        <v>2032</v>
      </c>
      <c r="F12" s="14">
        <f>IF(E12="","",SUMIFS('Refinance Calculator'!$E$44:$E$408,'Refinance Calculator'!$C$44:$C$408,"&gt;="&amp;DATE(E12,1,1),'Refinance Calculator'!$C$44:$C$408,"&lt;="&amp;DATE(E12,12,31)))</f>
        <v>226913.625423897</v>
      </c>
      <c r="G12" s="14">
        <f>IF(E12="","",SUMIFS('Refinance Calculator'!$F$44:$F$408,'Refinance Calculator'!$C$44:$C$408,"&gt;="&amp;DATE(E12,1,1),'Refinance Calculator'!$C$44:$C$408,"&lt;="&amp;DATE(E12,12,31)))</f>
        <v>274950.41597218066</v>
      </c>
      <c r="H12" s="14">
        <f>IF(E12="","",SUMIFS('Refinance Calculator'!$G$44:$G$408,'Refinance Calculator'!$C$44:$C$408,"&gt;="&amp;DATE(E12,1,1),'Refinance Calculator'!$C$44:$C$408,"&lt;="&amp;DATE(E12,12,31)))</f>
        <v>0</v>
      </c>
      <c r="I12" s="14">
        <f t="shared" si="0"/>
        <v>3312471.5453956029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 x14ac:dyDescent="0.35">
      <c r="A13" s="7"/>
      <c r="B13" s="7"/>
      <c r="C13" s="7"/>
      <c r="D13" s="7"/>
      <c r="E13" s="10">
        <f t="shared" si="1"/>
        <v>2033</v>
      </c>
      <c r="F13" s="14">
        <f>IF(E13="","",SUMIFS('Refinance Calculator'!$E$44:$E$408,'Refinance Calculator'!$C$44:$C$408,"&gt;="&amp;DATE(E13,1,1),'Refinance Calculator'!$C$44:$C$408,"&lt;="&amp;DATE(E13,12,31)))</f>
        <v>245747.34442198466</v>
      </c>
      <c r="G13" s="14">
        <f>IF(E13="","",SUMIFS('Refinance Calculator'!$F$44:$F$408,'Refinance Calculator'!$C$44:$C$408,"&gt;="&amp;DATE(E13,1,1),'Refinance Calculator'!$C$44:$C$408,"&lt;="&amp;DATE(E13,12,31)))</f>
        <v>256116.69697409298</v>
      </c>
      <c r="H13" s="14">
        <f>IF(E13="","",SUMIFS('Refinance Calculator'!$G$44:$G$408,'Refinance Calculator'!$C$44:$C$408,"&gt;="&amp;DATE(E13,1,1),'Refinance Calculator'!$C$44:$C$408,"&lt;="&amp;DATE(E13,12,31)))</f>
        <v>0</v>
      </c>
      <c r="I13" s="14">
        <f t="shared" si="0"/>
        <v>3066724.2009736183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x14ac:dyDescent="0.35">
      <c r="A14" s="7"/>
      <c r="B14" s="7"/>
      <c r="C14" s="7"/>
      <c r="D14" s="7"/>
      <c r="E14" s="10">
        <f t="shared" si="1"/>
        <v>2034</v>
      </c>
      <c r="F14" s="14">
        <f>IF(E14="","",SUMIFS('Refinance Calculator'!$E$44:$E$408,'Refinance Calculator'!$C$44:$C$408,"&gt;="&amp;DATE(E14,1,1),'Refinance Calculator'!$C$44:$C$408,"&lt;="&amp;DATE(E14,12,31)))</f>
        <v>266144.25280826486</v>
      </c>
      <c r="G14" s="14">
        <f>IF(E14="","",SUMIFS('Refinance Calculator'!$F$44:$F$408,'Refinance Calculator'!$C$44:$C$408,"&gt;="&amp;DATE(E14,1,1),'Refinance Calculator'!$C$44:$C$408,"&lt;="&amp;DATE(E14,12,31)))</f>
        <v>235719.78858781277</v>
      </c>
      <c r="H14" s="14">
        <f>IF(E14="","",SUMIFS('Refinance Calculator'!$G$44:$G$408,'Refinance Calculator'!$C$44:$C$408,"&gt;="&amp;DATE(E14,1,1),'Refinance Calculator'!$C$44:$C$408,"&lt;="&amp;DATE(E14,12,31)))</f>
        <v>0</v>
      </c>
      <c r="I14" s="14">
        <f t="shared" si="0"/>
        <v>2800579.9481653534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x14ac:dyDescent="0.35">
      <c r="A15" s="7"/>
      <c r="B15" s="7"/>
      <c r="C15" s="7"/>
      <c r="D15" s="7"/>
      <c r="E15" s="10">
        <f t="shared" si="1"/>
        <v>2035</v>
      </c>
      <c r="F15" s="14">
        <f>IF(E15="","",SUMIFS('Refinance Calculator'!$E$44:$E$408,'Refinance Calculator'!$C$44:$C$408,"&gt;="&amp;DATE(E15,1,1),'Refinance Calculator'!$C$44:$C$408,"&lt;="&amp;DATE(E15,12,31)))</f>
        <v>288234.09453100426</v>
      </c>
      <c r="G15" s="14">
        <f>IF(E15="","",SUMIFS('Refinance Calculator'!$F$44:$F$408,'Refinance Calculator'!$C$44:$C$408,"&gt;="&amp;DATE(E15,1,1),'Refinance Calculator'!$C$44:$C$408,"&lt;="&amp;DATE(E15,12,31)))</f>
        <v>213629.94686507341</v>
      </c>
      <c r="H15" s="14">
        <f>IF(E15="","",SUMIFS('Refinance Calculator'!$G$44:$G$408,'Refinance Calculator'!$C$44:$C$408,"&gt;="&amp;DATE(E15,1,1),'Refinance Calculator'!$C$44:$C$408,"&lt;="&amp;DATE(E15,12,31)))</f>
        <v>0</v>
      </c>
      <c r="I15" s="14">
        <f t="shared" si="0"/>
        <v>2512345.8536343491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x14ac:dyDescent="0.35">
      <c r="A16" s="7"/>
      <c r="B16" s="7"/>
      <c r="C16" s="7"/>
      <c r="D16" s="7"/>
      <c r="E16" s="10">
        <f t="shared" si="1"/>
        <v>2036</v>
      </c>
      <c r="F16" s="14">
        <f>IF(E16="","",SUMIFS('Refinance Calculator'!$E$44:$E$408,'Refinance Calculator'!$C$44:$C$408,"&gt;="&amp;DATE(E16,1,1),'Refinance Calculator'!$C$44:$C$408,"&lt;="&amp;DATE(E16,12,31)))</f>
        <v>312157.38222218707</v>
      </c>
      <c r="G16" s="14">
        <f>IF(E16="","",SUMIFS('Refinance Calculator'!$F$44:$F$408,'Refinance Calculator'!$C$44:$C$408,"&gt;="&amp;DATE(E16,1,1),'Refinance Calculator'!$C$44:$C$408,"&lt;="&amp;DATE(E16,12,31)))</f>
        <v>189706.65917389057</v>
      </c>
      <c r="H16" s="14">
        <f>IF(E16="","",SUMIFS('Refinance Calculator'!$G$44:$G$408,'Refinance Calculator'!$C$44:$C$408,"&gt;="&amp;DATE(E16,1,1),'Refinance Calculator'!$C$44:$C$408,"&lt;="&amp;DATE(E16,12,31)))</f>
        <v>0</v>
      </c>
      <c r="I16" s="14">
        <f t="shared" si="0"/>
        <v>2200188.4714121618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 x14ac:dyDescent="0.35">
      <c r="A17" s="7"/>
      <c r="B17" s="7"/>
      <c r="C17" s="7"/>
      <c r="D17" s="7"/>
      <c r="E17" s="10">
        <f t="shared" si="1"/>
        <v>2037</v>
      </c>
      <c r="F17" s="14">
        <f>IF(E17="","",SUMIFS('Refinance Calculator'!$E$44:$E$408,'Refinance Calculator'!$C$44:$C$408,"&gt;="&amp;DATE(E17,1,1),'Refinance Calculator'!$C$44:$C$408,"&lt;="&amp;DATE(E17,12,31)))</f>
        <v>338066.2909929523</v>
      </c>
      <c r="G17" s="14">
        <f>IF(E17="","",SUMIFS('Refinance Calculator'!$F$44:$F$408,'Refinance Calculator'!$C$44:$C$408,"&gt;="&amp;DATE(E17,1,1),'Refinance Calculator'!$C$44:$C$408,"&lt;="&amp;DATE(E17,12,31)))</f>
        <v>163797.75040312545</v>
      </c>
      <c r="H17" s="14">
        <f>IF(E17="","",SUMIFS('Refinance Calculator'!$G$44:$G$408,'Refinance Calculator'!$C$44:$C$408,"&gt;="&amp;DATE(E17,1,1),'Refinance Calculator'!$C$44:$C$408,"&lt;="&amp;DATE(E17,12,31)))</f>
        <v>0</v>
      </c>
      <c r="I17" s="14">
        <f t="shared" si="0"/>
        <v>1862122.1804192094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 x14ac:dyDescent="0.35">
      <c r="A18" s="7"/>
      <c r="B18" s="7"/>
      <c r="C18" s="7"/>
      <c r="D18" s="7"/>
      <c r="E18" s="10">
        <f t="shared" si="1"/>
        <v>2038</v>
      </c>
      <c r="F18" s="14">
        <f>IF(E18="","",SUMIFS('Refinance Calculator'!$E$44:$E$408,'Refinance Calculator'!$C$44:$C$408,"&gt;="&amp;DATE(E18,1,1),'Refinance Calculator'!$C$44:$C$408,"&lt;="&amp;DATE(E18,12,31)))</f>
        <v>366125.62641361175</v>
      </c>
      <c r="G18" s="14">
        <f>IF(E18="","",SUMIFS('Refinance Calculator'!$F$44:$F$408,'Refinance Calculator'!$C$44:$C$408,"&gt;="&amp;DATE(E18,1,1),'Refinance Calculator'!$C$44:$C$408,"&lt;="&amp;DATE(E18,12,31)))</f>
        <v>135738.41498246597</v>
      </c>
      <c r="H18" s="14">
        <f>IF(E18="","",SUMIFS('Refinance Calculator'!$G$44:$G$408,'Refinance Calculator'!$C$44:$C$408,"&gt;="&amp;DATE(E18,1,1),'Refinance Calculator'!$C$44:$C$408,"&lt;="&amp;DATE(E18,12,31)))</f>
        <v>0</v>
      </c>
      <c r="I18" s="14">
        <f t="shared" si="0"/>
        <v>1495996.5540055977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 x14ac:dyDescent="0.35">
      <c r="A19" s="7"/>
      <c r="B19" s="7"/>
      <c r="C19" s="7"/>
      <c r="D19" s="7"/>
      <c r="E19" s="10">
        <f t="shared" si="1"/>
        <v>2039</v>
      </c>
      <c r="F19" s="14">
        <f>IF(E19="","",SUMIFS('Refinance Calculator'!$E$44:$E$408,'Refinance Calculator'!$C$44:$C$408,"&gt;="&amp;DATE(E19,1,1),'Refinance Calculator'!$C$44:$C$408,"&lt;="&amp;DATE(E19,12,31)))</f>
        <v>396513.87283553235</v>
      </c>
      <c r="G19" s="14">
        <f>IF(E19="","",SUMIFS('Refinance Calculator'!$F$44:$F$408,'Refinance Calculator'!$C$44:$C$408,"&gt;="&amp;DATE(E19,1,1),'Refinance Calculator'!$C$44:$C$408,"&lt;="&amp;DATE(E19,12,31)))</f>
        <v>105350.16856054528</v>
      </c>
      <c r="H19" s="14">
        <f>IF(E19="","",SUMIFS('Refinance Calculator'!$G$44:$G$408,'Refinance Calculator'!$C$44:$C$408,"&gt;="&amp;DATE(E19,1,1),'Refinance Calculator'!$C$44:$C$408,"&lt;="&amp;DATE(E19,12,31)))</f>
        <v>0</v>
      </c>
      <c r="I19" s="14">
        <f t="shared" si="0"/>
        <v>1099482.6811700654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x14ac:dyDescent="0.35">
      <c r="A20" s="7"/>
      <c r="B20" s="7"/>
      <c r="C20" s="7"/>
      <c r="D20" s="7"/>
      <c r="E20" s="10">
        <f t="shared" si="1"/>
        <v>2040</v>
      </c>
      <c r="F20" s="14">
        <f>IF(E20="","",SUMIFS('Refinance Calculator'!$E$44:$E$408,'Refinance Calculator'!$C$44:$C$408,"&gt;="&amp;DATE(E20,1,1),'Refinance Calculator'!$C$44:$C$408,"&lt;="&amp;DATE(E20,12,31)))</f>
        <v>429424.32872321765</v>
      </c>
      <c r="G20" s="14">
        <f>IF(E20="","",SUMIFS('Refinance Calculator'!$F$44:$F$408,'Refinance Calculator'!$C$44:$C$408,"&gt;="&amp;DATE(E20,1,1),'Refinance Calculator'!$C$44:$C$408,"&lt;="&amp;DATE(E20,12,31)))</f>
        <v>72439.712672860056</v>
      </c>
      <c r="H20" s="14">
        <f>IF(E20="","",SUMIFS('Refinance Calculator'!$G$44:$G$408,'Refinance Calculator'!$C$44:$C$408,"&gt;="&amp;DATE(E20,1,1),'Refinance Calculator'!$C$44:$C$408,"&lt;="&amp;DATE(E20,12,31)))</f>
        <v>0</v>
      </c>
      <c r="I20" s="14">
        <f t="shared" si="0"/>
        <v>670058.35244684783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x14ac:dyDescent="0.35">
      <c r="A21" s="7"/>
      <c r="B21" s="7"/>
      <c r="C21" s="7"/>
      <c r="D21" s="7"/>
      <c r="E21" s="10">
        <f t="shared" si="1"/>
        <v>2041</v>
      </c>
      <c r="F21" s="14">
        <f>IF(E21="","",SUMIFS('Refinance Calculator'!$E$44:$E$408,'Refinance Calculator'!$C$44:$C$408,"&gt;="&amp;DATE(E21,1,1),'Refinance Calculator'!$C$44:$C$408,"&lt;="&amp;DATE(E21,12,31)))</f>
        <v>465066.33621839108</v>
      </c>
      <c r="G21" s="14">
        <f>IF(E21="","",SUMIFS('Refinance Calculator'!$F$44:$F$408,'Refinance Calculator'!$C$44:$C$408,"&gt;="&amp;DATE(E21,1,1),'Refinance Calculator'!$C$44:$C$408,"&lt;="&amp;DATE(E21,12,31)))</f>
        <v>36797.705177686628</v>
      </c>
      <c r="H21" s="14">
        <f>IF(E21="","",SUMIFS('Refinance Calculator'!$G$44:$G$408,'Refinance Calculator'!$C$44:$C$408,"&gt;="&amp;DATE(E21,1,1),'Refinance Calculator'!$C$44:$C$408,"&lt;="&amp;DATE(E21,12,31)))</f>
        <v>0</v>
      </c>
      <c r="I21" s="14">
        <f t="shared" si="0"/>
        <v>204992.01622845675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x14ac:dyDescent="0.35">
      <c r="A22" s="7"/>
      <c r="B22" s="7"/>
      <c r="C22" s="7"/>
      <c r="D22" s="7"/>
      <c r="E22" s="10">
        <f t="shared" si="1"/>
        <v>2042</v>
      </c>
      <c r="F22" s="14">
        <f>IF(E22="","",SUMIFS('Refinance Calculator'!$E$44:$E$408,'Refinance Calculator'!$C$44:$C$408,"&gt;="&amp;DATE(E22,1,1),'Refinance Calculator'!$C$44:$C$408,"&lt;="&amp;DATE(E22,12,31)))</f>
        <v>204992.01622845558</v>
      </c>
      <c r="G22" s="14">
        <f>IF(E22="","",SUMIFS('Refinance Calculator'!$F$44:$F$408,'Refinance Calculator'!$C$44:$C$408,"&gt;="&amp;DATE(E22,1,1),'Refinance Calculator'!$C$44:$C$408,"&lt;="&amp;DATE(E22,12,31)))</f>
        <v>4118.0010199118851</v>
      </c>
      <c r="H22" s="14">
        <f>IF(E22="","",SUMIFS('Refinance Calculator'!$G$44:$G$408,'Refinance Calculator'!$C$44:$C$408,"&gt;="&amp;DATE(E22,1,1),'Refinance Calculator'!$C$44:$C$408,"&lt;="&amp;DATE(E22,12,31)))</f>
        <v>0</v>
      </c>
      <c r="I22" s="14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x14ac:dyDescent="0.35">
      <c r="A23" s="7"/>
      <c r="B23" s="7"/>
      <c r="C23" s="7"/>
      <c r="D23" s="7"/>
      <c r="E23" s="10" t="e">
        <f t="shared" si="1"/>
        <v>#N/A</v>
      </c>
      <c r="F23" s="14" t="e">
        <f>IF(E23="","",SUMIFS('Refinance Calculator'!$E$44:$E$408,'Refinance Calculator'!$C$44:$C$408,"&gt;="&amp;DATE(E23,1,1),'Refinance Calculator'!$C$44:$C$408,"&lt;="&amp;DATE(E23,12,31)))</f>
        <v>#N/A</v>
      </c>
      <c r="G23" s="14" t="e">
        <f>IF(E23="","",SUMIFS('Refinance Calculator'!$F$44:$F$408,'Refinance Calculator'!$C$44:$C$408,"&gt;="&amp;DATE(E23,1,1),'Refinance Calculator'!$C$44:$C$408,"&lt;="&amp;DATE(E23,12,31)))</f>
        <v>#N/A</v>
      </c>
      <c r="H23" s="14" t="e">
        <f>IF(E23="","",SUMIFS('Refinance Calculator'!$G$44:$G$408,'Refinance Calculator'!$C$44:$C$408,"&gt;="&amp;DATE(E23,1,1),'Refinance Calculator'!$C$44:$C$408,"&lt;="&amp;DATE(E23,12,31)))</f>
        <v>#N/A</v>
      </c>
      <c r="I23" s="14" t="e">
        <f t="shared" si="0"/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x14ac:dyDescent="0.35">
      <c r="A24" s="7"/>
      <c r="B24" s="7"/>
      <c r="C24" s="7"/>
      <c r="D24" s="7"/>
      <c r="E24" s="10" t="e">
        <f t="shared" si="1"/>
        <v>#N/A</v>
      </c>
      <c r="F24" s="14" t="e">
        <f>IF(E24="","",SUMIFS('Refinance Calculator'!$E$44:$E$408,'Refinance Calculator'!$C$44:$C$408,"&gt;="&amp;DATE(E24,1,1),'Refinance Calculator'!$C$44:$C$408,"&lt;="&amp;DATE(E24,12,31)))</f>
        <v>#N/A</v>
      </c>
      <c r="G24" s="14" t="e">
        <f>IF(E24="","",SUMIFS('Refinance Calculator'!$F$44:$F$408,'Refinance Calculator'!$C$44:$C$408,"&gt;="&amp;DATE(E24,1,1),'Refinance Calculator'!$C$44:$C$408,"&lt;="&amp;DATE(E24,12,31)))</f>
        <v>#N/A</v>
      </c>
      <c r="H24" s="14" t="e">
        <f>IF(E24="","",SUMIFS('Refinance Calculator'!$G$44:$G$408,'Refinance Calculator'!$C$44:$C$408,"&gt;="&amp;DATE(E24,1,1),'Refinance Calculator'!$C$44:$C$408,"&lt;="&amp;DATE(E24,12,31)))</f>
        <v>#N/A</v>
      </c>
      <c r="I24" s="14" t="e">
        <f t="shared" ref="I24:I87" si="2">IF(E24="","",IF(ROUND(I23,0)-ROUND((F24+H24),0)=0,0,I23-(F24+H24)))</f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x14ac:dyDescent="0.35">
      <c r="A25" s="7"/>
      <c r="B25" s="7"/>
      <c r="C25" s="7"/>
      <c r="D25" s="7"/>
      <c r="E25" s="10" t="e">
        <f t="shared" si="1"/>
        <v>#N/A</v>
      </c>
      <c r="F25" s="14" t="e">
        <f>IF(E25="","",SUMIFS('Refinance Calculator'!$E$44:$E$408,'Refinance Calculator'!$C$44:$C$408,"&gt;="&amp;DATE(E25,1,1),'Refinance Calculator'!$C$44:$C$408,"&lt;="&amp;DATE(E25,12,31)))</f>
        <v>#N/A</v>
      </c>
      <c r="G25" s="14" t="e">
        <f>IF(E25="","",SUMIFS('Refinance Calculator'!$F$44:$F$408,'Refinance Calculator'!$C$44:$C$408,"&gt;="&amp;DATE(E25,1,1),'Refinance Calculator'!$C$44:$C$408,"&lt;="&amp;DATE(E25,12,31)))</f>
        <v>#N/A</v>
      </c>
      <c r="H25" s="14" t="e">
        <f>IF(E25="","",SUMIFS('Refinance Calculator'!$G$44:$G$408,'Refinance Calculator'!$C$44:$C$408,"&gt;="&amp;DATE(E25,1,1),'Refinance Calculator'!$C$44:$C$408,"&lt;="&amp;DATE(E25,12,31)))</f>
        <v>#N/A</v>
      </c>
      <c r="I25" s="14" t="e">
        <f t="shared" si="2"/>
        <v>#N/A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x14ac:dyDescent="0.35">
      <c r="A26" s="7"/>
      <c r="B26" s="7"/>
      <c r="C26" s="7"/>
      <c r="D26" s="7"/>
      <c r="E26" s="10" t="e">
        <f t="shared" si="1"/>
        <v>#N/A</v>
      </c>
      <c r="F26" s="14" t="e">
        <f>IF(E26="","",SUMIFS('Refinance Calculator'!$E$44:$E$408,'Refinance Calculator'!$C$44:$C$408,"&gt;="&amp;DATE(E26,1,1),'Refinance Calculator'!$C$44:$C$408,"&lt;="&amp;DATE(E26,12,31)))</f>
        <v>#N/A</v>
      </c>
      <c r="G26" s="14" t="e">
        <f>IF(E26="","",SUMIFS('Refinance Calculator'!$F$44:$F$408,'Refinance Calculator'!$C$44:$C$408,"&gt;="&amp;DATE(E26,1,1),'Refinance Calculator'!$C$44:$C$408,"&lt;="&amp;DATE(E26,12,31)))</f>
        <v>#N/A</v>
      </c>
      <c r="H26" s="14" t="e">
        <f>IF(E26="","",SUMIFS('Refinance Calculator'!$G$44:$G$408,'Refinance Calculator'!$C$44:$C$408,"&gt;="&amp;DATE(E26,1,1),'Refinance Calculator'!$C$44:$C$408,"&lt;="&amp;DATE(E26,12,31)))</f>
        <v>#N/A</v>
      </c>
      <c r="I26" s="14" t="e">
        <f t="shared" si="2"/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x14ac:dyDescent="0.35">
      <c r="A27" s="7"/>
      <c r="B27" s="7"/>
      <c r="C27" s="7"/>
      <c r="D27" s="7"/>
      <c r="E27" s="10" t="e">
        <f t="shared" si="1"/>
        <v>#N/A</v>
      </c>
      <c r="F27" s="14" t="e">
        <f>IF(E27="","",SUMIFS('Refinance Calculator'!$E$44:$E$408,'Refinance Calculator'!$C$44:$C$408,"&gt;="&amp;DATE(E27,1,1),'Refinance Calculator'!$C$44:$C$408,"&lt;="&amp;DATE(E27,12,31)))</f>
        <v>#N/A</v>
      </c>
      <c r="G27" s="14" t="e">
        <f>IF(E27="","",SUMIFS('Refinance Calculator'!$F$44:$F$408,'Refinance Calculator'!$C$44:$C$408,"&gt;="&amp;DATE(E27,1,1),'Refinance Calculator'!$C$44:$C$408,"&lt;="&amp;DATE(E27,12,31)))</f>
        <v>#N/A</v>
      </c>
      <c r="H27" s="14" t="e">
        <f>IF(E27="","",SUMIFS('Refinance Calculator'!$G$44:$G$408,'Refinance Calculator'!$C$44:$C$408,"&gt;="&amp;DATE(E27,1,1),'Refinance Calculator'!$C$44:$C$408,"&lt;="&amp;DATE(E27,12,31)))</f>
        <v>#N/A</v>
      </c>
      <c r="I27" s="14" t="e">
        <f t="shared" si="2"/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x14ac:dyDescent="0.35">
      <c r="A28" s="7"/>
      <c r="B28" s="7"/>
      <c r="C28" s="7"/>
      <c r="D28" s="7"/>
      <c r="E28" s="10" t="e">
        <f t="shared" si="1"/>
        <v>#N/A</v>
      </c>
      <c r="F28" s="14" t="e">
        <f>IF(E28="","",SUMIFS('Refinance Calculator'!$E$44:$E$408,'Refinance Calculator'!$C$44:$C$408,"&gt;="&amp;DATE(E28,1,1),'Refinance Calculator'!$C$44:$C$408,"&lt;="&amp;DATE(E28,12,31)))</f>
        <v>#N/A</v>
      </c>
      <c r="G28" s="14" t="e">
        <f>IF(E28="","",SUMIFS('Refinance Calculator'!$F$44:$F$408,'Refinance Calculator'!$C$44:$C$408,"&gt;="&amp;DATE(E28,1,1),'Refinance Calculator'!$C$44:$C$408,"&lt;="&amp;DATE(E28,12,31)))</f>
        <v>#N/A</v>
      </c>
      <c r="H28" s="14" t="e">
        <f>IF(E28="","",SUMIFS('Refinance Calculator'!$G$44:$G$408,'Refinance Calculator'!$C$44:$C$408,"&gt;="&amp;DATE(E28,1,1),'Refinance Calculator'!$C$44:$C$408,"&lt;="&amp;DATE(E28,12,31)))</f>
        <v>#N/A</v>
      </c>
      <c r="I28" s="14" t="e">
        <f t="shared" si="2"/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x14ac:dyDescent="0.35">
      <c r="A29" s="7"/>
      <c r="B29" s="7"/>
      <c r="C29" s="7"/>
      <c r="D29" s="7"/>
      <c r="E29" s="10" t="e">
        <f t="shared" si="1"/>
        <v>#N/A</v>
      </c>
      <c r="F29" s="14" t="e">
        <f>IF(E29="","",SUMIFS('Refinance Calculator'!$E$44:$E$408,'Refinance Calculator'!$C$44:$C$408,"&gt;="&amp;DATE(E29,1,1),'Refinance Calculator'!$C$44:$C$408,"&lt;="&amp;DATE(E29,12,31)))</f>
        <v>#N/A</v>
      </c>
      <c r="G29" s="14" t="e">
        <f>IF(E29="","",SUMIFS('Refinance Calculator'!$F$44:$F$408,'Refinance Calculator'!$C$44:$C$408,"&gt;="&amp;DATE(E29,1,1),'Refinance Calculator'!$C$44:$C$408,"&lt;="&amp;DATE(E29,12,31)))</f>
        <v>#N/A</v>
      </c>
      <c r="H29" s="14" t="e">
        <f>IF(E29="","",SUMIFS('Refinance Calculator'!$G$44:$G$408,'Refinance Calculator'!$C$44:$C$408,"&gt;="&amp;DATE(E29,1,1),'Refinance Calculator'!$C$44:$C$408,"&lt;="&amp;DATE(E29,12,31)))</f>
        <v>#N/A</v>
      </c>
      <c r="I29" s="14" t="e">
        <f t="shared" si="2"/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x14ac:dyDescent="0.35">
      <c r="A30" s="7"/>
      <c r="B30" s="7"/>
      <c r="C30" s="7"/>
      <c r="D30" s="7"/>
      <c r="E30" s="10" t="e">
        <f t="shared" si="1"/>
        <v>#N/A</v>
      </c>
      <c r="F30" s="14" t="e">
        <f>IF(E30="","",SUMIFS('Refinance Calculator'!$E$44:$E$408,'Refinance Calculator'!$C$44:$C$408,"&gt;="&amp;DATE(E30,1,1),'Refinance Calculator'!$C$44:$C$408,"&lt;="&amp;DATE(E30,12,31)))</f>
        <v>#N/A</v>
      </c>
      <c r="G30" s="14" t="e">
        <f>IF(E30="","",SUMIFS('Refinance Calculator'!$F$44:$F$408,'Refinance Calculator'!$C$44:$C$408,"&gt;="&amp;DATE(E30,1,1),'Refinance Calculator'!$C$44:$C$408,"&lt;="&amp;DATE(E30,12,31)))</f>
        <v>#N/A</v>
      </c>
      <c r="H30" s="14" t="e">
        <f>IF(E30="","",SUMIFS('Refinance Calculator'!$G$44:$G$408,'Refinance Calculator'!$C$44:$C$408,"&gt;="&amp;DATE(E30,1,1),'Refinance Calculator'!$C$44:$C$408,"&lt;="&amp;DATE(E30,12,31)))</f>
        <v>#N/A</v>
      </c>
      <c r="I30" s="14" t="e">
        <f t="shared" si="2"/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x14ac:dyDescent="0.35">
      <c r="A31" s="7"/>
      <c r="B31" s="7"/>
      <c r="C31" s="7"/>
      <c r="D31" s="7"/>
      <c r="E31" s="10" t="e">
        <f t="shared" si="1"/>
        <v>#N/A</v>
      </c>
      <c r="F31" s="14" t="e">
        <f>IF(E31="","",SUMIFS('Refinance Calculator'!$E$44:$E$408,'Refinance Calculator'!$C$44:$C$408,"&gt;="&amp;DATE(E31,1,1),'Refinance Calculator'!$C$44:$C$408,"&lt;="&amp;DATE(E31,12,31)))</f>
        <v>#N/A</v>
      </c>
      <c r="G31" s="14" t="e">
        <f>IF(E31="","",SUMIFS('Refinance Calculator'!$F$44:$F$408,'Refinance Calculator'!$C$44:$C$408,"&gt;="&amp;DATE(E31,1,1),'Refinance Calculator'!$C$44:$C$408,"&lt;="&amp;DATE(E31,12,31)))</f>
        <v>#N/A</v>
      </c>
      <c r="H31" s="14" t="e">
        <f>IF(E31="","",SUMIFS('Refinance Calculator'!$G$44:$G$408,'Refinance Calculator'!$C$44:$C$408,"&gt;="&amp;DATE(E31,1,1),'Refinance Calculator'!$C$44:$C$408,"&lt;="&amp;DATE(E31,12,31)))</f>
        <v>#N/A</v>
      </c>
      <c r="I31" s="14" t="e">
        <f t="shared" si="2"/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x14ac:dyDescent="0.35">
      <c r="A32" s="7"/>
      <c r="B32" s="7"/>
      <c r="C32" s="7"/>
      <c r="D32" s="7"/>
      <c r="E32" s="10" t="e">
        <f t="shared" si="1"/>
        <v>#N/A</v>
      </c>
      <c r="F32" s="14" t="e">
        <f>IF(E32="","",SUMIFS('Refinance Calculator'!$E$44:$E$408,'Refinance Calculator'!$C$44:$C$408,"&gt;="&amp;DATE(E32,1,1),'Refinance Calculator'!$C$44:$C$408,"&lt;="&amp;DATE(E32,12,31)))</f>
        <v>#N/A</v>
      </c>
      <c r="G32" s="14" t="e">
        <f>IF(E32="","",SUMIFS('Refinance Calculator'!$F$44:$F$408,'Refinance Calculator'!$C$44:$C$408,"&gt;="&amp;DATE(E32,1,1),'Refinance Calculator'!$C$44:$C$408,"&lt;="&amp;DATE(E32,12,31)))</f>
        <v>#N/A</v>
      </c>
      <c r="H32" s="14" t="e">
        <f>IF(E32="","",SUMIFS('Refinance Calculator'!$G$44:$G$408,'Refinance Calculator'!$C$44:$C$408,"&gt;="&amp;DATE(E32,1,1),'Refinance Calculator'!$C$44:$C$408,"&lt;="&amp;DATE(E32,12,31)))</f>
        <v>#N/A</v>
      </c>
      <c r="I32" s="14" t="e">
        <f t="shared" si="2"/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x14ac:dyDescent="0.35">
      <c r="A33" s="7"/>
      <c r="B33" s="7"/>
      <c r="C33" s="7"/>
      <c r="D33" s="7"/>
      <c r="E33" s="10" t="e">
        <f t="shared" si="1"/>
        <v>#N/A</v>
      </c>
      <c r="F33" s="14" t="e">
        <f>IF(E33="","",SUMIFS('Refinance Calculator'!$E$44:$E$408,'Refinance Calculator'!$C$44:$C$408,"&gt;="&amp;DATE(E33,1,1),'Refinance Calculator'!$C$44:$C$408,"&lt;="&amp;DATE(E33,12,31)))</f>
        <v>#N/A</v>
      </c>
      <c r="G33" s="14" t="e">
        <f>IF(E33="","",SUMIFS('Refinance Calculator'!$F$44:$F$408,'Refinance Calculator'!$C$44:$C$408,"&gt;="&amp;DATE(E33,1,1),'Refinance Calculator'!$C$44:$C$408,"&lt;="&amp;DATE(E33,12,31)))</f>
        <v>#N/A</v>
      </c>
      <c r="H33" s="14" t="e">
        <f>IF(E33="","",SUMIFS('Refinance Calculator'!$G$44:$G$408,'Refinance Calculator'!$C$44:$C$408,"&gt;="&amp;DATE(E33,1,1),'Refinance Calculator'!$C$44:$C$408,"&lt;="&amp;DATE(E33,12,31)))</f>
        <v>#N/A</v>
      </c>
      <c r="I33" s="14" t="e">
        <f t="shared" si="2"/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x14ac:dyDescent="0.35">
      <c r="A34" s="7"/>
      <c r="B34" s="7"/>
      <c r="C34" s="7"/>
      <c r="D34" s="7"/>
      <c r="E34" s="10" t="e">
        <f t="shared" si="1"/>
        <v>#N/A</v>
      </c>
      <c r="F34" s="14" t="e">
        <f>IF(E34="","",SUMIFS('Refinance Calculator'!$E$44:$E$408,'Refinance Calculator'!$C$44:$C$408,"&gt;="&amp;DATE(E34,1,1),'Refinance Calculator'!$C$44:$C$408,"&lt;="&amp;DATE(E34,12,31)))</f>
        <v>#N/A</v>
      </c>
      <c r="G34" s="14" t="e">
        <f>IF(E34="","",SUMIFS('Refinance Calculator'!$F$44:$F$408,'Refinance Calculator'!$C$44:$C$408,"&gt;="&amp;DATE(E34,1,1),'Refinance Calculator'!$C$44:$C$408,"&lt;="&amp;DATE(E34,12,31)))</f>
        <v>#N/A</v>
      </c>
      <c r="H34" s="14" t="e">
        <f>IF(E34="","",SUMIFS('Refinance Calculator'!$G$44:$G$408,'Refinance Calculator'!$C$44:$C$408,"&gt;="&amp;DATE(E34,1,1),'Refinance Calculator'!$C$44:$C$408,"&lt;="&amp;DATE(E34,12,31)))</f>
        <v>#N/A</v>
      </c>
      <c r="I34" s="14" t="e">
        <f t="shared" si="2"/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x14ac:dyDescent="0.35">
      <c r="A35" s="7"/>
      <c r="B35" s="7"/>
      <c r="C35" s="7"/>
      <c r="D35" s="7"/>
      <c r="E35" s="10" t="e">
        <f t="shared" si="1"/>
        <v>#N/A</v>
      </c>
      <c r="F35" s="14" t="e">
        <f>IF(E35="","",SUMIFS('Refinance Calculator'!$E$44:$E$408,'Refinance Calculator'!$C$44:$C$408,"&gt;="&amp;DATE(E35,1,1),'Refinance Calculator'!$C$44:$C$408,"&lt;="&amp;DATE(E35,12,31)))</f>
        <v>#N/A</v>
      </c>
      <c r="G35" s="14" t="e">
        <f>IF(E35="","",SUMIFS('Refinance Calculator'!$F$44:$F$408,'Refinance Calculator'!$C$44:$C$408,"&gt;="&amp;DATE(E35,1,1),'Refinance Calculator'!$C$44:$C$408,"&lt;="&amp;DATE(E35,12,31)))</f>
        <v>#N/A</v>
      </c>
      <c r="H35" s="14" t="e">
        <f>IF(E35="","",SUMIFS('Refinance Calculator'!$G$44:$G$408,'Refinance Calculator'!$C$44:$C$408,"&gt;="&amp;DATE(E35,1,1),'Refinance Calculator'!$C$44:$C$408,"&lt;="&amp;DATE(E35,12,31)))</f>
        <v>#N/A</v>
      </c>
      <c r="I35" s="14" t="e">
        <f t="shared" si="2"/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x14ac:dyDescent="0.35">
      <c r="A36" s="7"/>
      <c r="B36" s="7"/>
      <c r="C36" s="7"/>
      <c r="D36" s="7"/>
      <c r="E36" s="10" t="e">
        <f t="shared" si="1"/>
        <v>#N/A</v>
      </c>
      <c r="F36" s="14" t="e">
        <f>IF(E36="","",SUMIFS('Refinance Calculator'!$E$44:$E$408,'Refinance Calculator'!$C$44:$C$408,"&gt;="&amp;DATE(E36,1,1),'Refinance Calculator'!$C$44:$C$408,"&lt;="&amp;DATE(E36,12,31)))</f>
        <v>#N/A</v>
      </c>
      <c r="G36" s="14" t="e">
        <f>IF(E36="","",SUMIFS('Refinance Calculator'!$F$44:$F$408,'Refinance Calculator'!$C$44:$C$408,"&gt;="&amp;DATE(E36,1,1),'Refinance Calculator'!$C$44:$C$408,"&lt;="&amp;DATE(E36,12,31)))</f>
        <v>#N/A</v>
      </c>
      <c r="H36" s="14" t="e">
        <f>IF(E36="","",SUMIFS('Refinance Calculator'!$G$44:$G$408,'Refinance Calculator'!$C$44:$C$408,"&gt;="&amp;DATE(E36,1,1),'Refinance Calculator'!$C$44:$C$408,"&lt;="&amp;DATE(E36,12,31)))</f>
        <v>#N/A</v>
      </c>
      <c r="I36" s="14" t="e">
        <f t="shared" si="2"/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 x14ac:dyDescent="0.35">
      <c r="A37" s="7"/>
      <c r="B37" s="7"/>
      <c r="C37" s="7"/>
      <c r="D37" s="7"/>
      <c r="E37" s="10" t="e">
        <f t="shared" si="1"/>
        <v>#N/A</v>
      </c>
      <c r="F37" s="14" t="e">
        <f>IF(E37="","",SUMIFS('Refinance Calculator'!$E$44:$E$408,'Refinance Calculator'!$C$44:$C$408,"&gt;="&amp;DATE(E37,1,1),'Refinance Calculator'!$C$44:$C$408,"&lt;="&amp;DATE(E37,12,31)))</f>
        <v>#N/A</v>
      </c>
      <c r="G37" s="14" t="e">
        <f>IF(E37="","",SUMIFS('Refinance Calculator'!$F$44:$F$408,'Refinance Calculator'!$C$44:$C$408,"&gt;="&amp;DATE(E37,1,1),'Refinance Calculator'!$C$44:$C$408,"&lt;="&amp;DATE(E37,12,31)))</f>
        <v>#N/A</v>
      </c>
      <c r="H37" s="14" t="e">
        <f>IF(E37="","",SUMIFS('Refinance Calculator'!$G$44:$G$408,'Refinance Calculator'!$C$44:$C$408,"&gt;="&amp;DATE(E37,1,1),'Refinance Calculator'!$C$44:$C$408,"&lt;="&amp;DATE(E37,12,31)))</f>
        <v>#N/A</v>
      </c>
      <c r="I37" s="14" t="e">
        <f t="shared" si="2"/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 x14ac:dyDescent="0.35">
      <c r="A38" s="7"/>
      <c r="B38" s="7"/>
      <c r="C38" s="7"/>
      <c r="D38" s="7"/>
      <c r="E38" s="10" t="e">
        <f t="shared" si="1"/>
        <v>#N/A</v>
      </c>
      <c r="F38" s="14" t="e">
        <f>IF(E38="","",SUMIFS('Refinance Calculator'!$E$44:$E$408,'Refinance Calculator'!$C$44:$C$408,"&gt;="&amp;DATE(E38,1,1),'Refinance Calculator'!$C$44:$C$408,"&lt;="&amp;DATE(E38,12,31)))</f>
        <v>#N/A</v>
      </c>
      <c r="G38" s="14" t="e">
        <f>IF(E38="","",SUMIFS('Refinance Calculator'!$F$44:$F$408,'Refinance Calculator'!$C$44:$C$408,"&gt;="&amp;DATE(E38,1,1),'Refinance Calculator'!$C$44:$C$408,"&lt;="&amp;DATE(E38,12,31)))</f>
        <v>#N/A</v>
      </c>
      <c r="H38" s="14" t="e">
        <f>IF(E38="","",SUMIFS('Refinance Calculator'!$G$44:$G$408,'Refinance Calculator'!$C$44:$C$408,"&gt;="&amp;DATE(E38,1,1),'Refinance Calculator'!$C$44:$C$408,"&lt;="&amp;DATE(E38,12,31)))</f>
        <v>#N/A</v>
      </c>
      <c r="I38" s="14" t="e">
        <f t="shared" si="2"/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 x14ac:dyDescent="0.35">
      <c r="A39" s="7"/>
      <c r="B39" s="7"/>
      <c r="C39" s="7"/>
      <c r="D39" s="7"/>
      <c r="E39" s="10" t="e">
        <f t="shared" si="1"/>
        <v>#N/A</v>
      </c>
      <c r="F39" s="14" t="e">
        <f>IF(E39="","",SUMIFS('Refinance Calculator'!$E$44:$E$408,'Refinance Calculator'!$C$44:$C$408,"&gt;="&amp;DATE(E39,1,1),'Refinance Calculator'!$C$44:$C$408,"&lt;="&amp;DATE(E39,12,31)))</f>
        <v>#N/A</v>
      </c>
      <c r="G39" s="14" t="e">
        <f>IF(E39="","",SUMIFS('Refinance Calculator'!$F$44:$F$408,'Refinance Calculator'!$C$44:$C$408,"&gt;="&amp;DATE(E39,1,1),'Refinance Calculator'!$C$44:$C$408,"&lt;="&amp;DATE(E39,12,31)))</f>
        <v>#N/A</v>
      </c>
      <c r="H39" s="14" t="e">
        <f>IF(E39="","",SUMIFS('Refinance Calculator'!$G$44:$G$408,'Refinance Calculator'!$C$44:$C$408,"&gt;="&amp;DATE(E39,1,1),'Refinance Calculator'!$C$44:$C$408,"&lt;="&amp;DATE(E39,12,31)))</f>
        <v>#N/A</v>
      </c>
      <c r="I39" s="14" t="e">
        <f t="shared" si="2"/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x14ac:dyDescent="0.35">
      <c r="A40" s="7"/>
      <c r="B40" s="7"/>
      <c r="C40" s="7"/>
      <c r="D40" s="7"/>
      <c r="E40" s="10" t="e">
        <f t="shared" si="1"/>
        <v>#N/A</v>
      </c>
      <c r="F40" s="14" t="e">
        <f>IF(E40="","",SUMIFS('Refinance Calculator'!$E$44:$E$408,'Refinance Calculator'!$C$44:$C$408,"&gt;="&amp;DATE(E40,1,1),'Refinance Calculator'!$C$44:$C$408,"&lt;="&amp;DATE(E40,12,31)))</f>
        <v>#N/A</v>
      </c>
      <c r="G40" s="14" t="e">
        <f>IF(E40="","",SUMIFS('Refinance Calculator'!$F$44:$F$408,'Refinance Calculator'!$C$44:$C$408,"&gt;="&amp;DATE(E40,1,1),'Refinance Calculator'!$C$44:$C$408,"&lt;="&amp;DATE(E40,12,31)))</f>
        <v>#N/A</v>
      </c>
      <c r="H40" s="14" t="e">
        <f>IF(E40="","",SUMIFS('Refinance Calculator'!$G$44:$G$408,'Refinance Calculator'!$C$44:$C$408,"&gt;="&amp;DATE(E40,1,1),'Refinance Calculator'!$C$44:$C$408,"&lt;="&amp;DATE(E40,12,31)))</f>
        <v>#N/A</v>
      </c>
      <c r="I40" s="14" t="e">
        <f t="shared" si="2"/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 x14ac:dyDescent="0.35">
      <c r="A41" s="7"/>
      <c r="B41" s="7"/>
      <c r="C41" s="7"/>
      <c r="D41" s="7"/>
      <c r="E41" s="10" t="e">
        <f t="shared" si="1"/>
        <v>#N/A</v>
      </c>
      <c r="F41" s="14" t="e">
        <f>IF(E41="","",SUMIFS('Refinance Calculator'!$E$44:$E$408,'Refinance Calculator'!$C$44:$C$408,"&gt;="&amp;DATE(E41,1,1),'Refinance Calculator'!$C$44:$C$408,"&lt;="&amp;DATE(E41,12,31)))</f>
        <v>#N/A</v>
      </c>
      <c r="G41" s="14" t="e">
        <f>IF(E41="","",SUMIFS('Refinance Calculator'!$F$44:$F$408,'Refinance Calculator'!$C$44:$C$408,"&gt;="&amp;DATE(E41,1,1),'Refinance Calculator'!$C$44:$C$408,"&lt;="&amp;DATE(E41,12,31)))</f>
        <v>#N/A</v>
      </c>
      <c r="H41" s="14" t="e">
        <f>IF(E41="","",SUMIFS('Refinance Calculator'!$G$44:$G$408,'Refinance Calculator'!$C$44:$C$408,"&gt;="&amp;DATE(E41,1,1),'Refinance Calculator'!$C$44:$C$408,"&lt;="&amp;DATE(E41,12,31)))</f>
        <v>#N/A</v>
      </c>
      <c r="I41" s="14" t="e">
        <f t="shared" si="2"/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 x14ac:dyDescent="0.35">
      <c r="A42" s="7"/>
      <c r="B42" s="7"/>
      <c r="C42" s="7"/>
      <c r="D42" s="7"/>
      <c r="E42" s="10" t="e">
        <f t="shared" si="1"/>
        <v>#N/A</v>
      </c>
      <c r="F42" s="14" t="e">
        <f>IF(E42="","",SUMIFS('Refinance Calculator'!$E$44:$E$408,'Refinance Calculator'!$C$44:$C$408,"&gt;="&amp;DATE(E42,1,1),'Refinance Calculator'!$C$44:$C$408,"&lt;="&amp;DATE(E42,12,31)))</f>
        <v>#N/A</v>
      </c>
      <c r="G42" s="14" t="e">
        <f>IF(E42="","",SUMIFS('Refinance Calculator'!$F$44:$F$408,'Refinance Calculator'!$C$44:$C$408,"&gt;="&amp;DATE(E42,1,1),'Refinance Calculator'!$C$44:$C$408,"&lt;="&amp;DATE(E42,12,31)))</f>
        <v>#N/A</v>
      </c>
      <c r="H42" s="14" t="e">
        <f>IF(E42="","",SUMIFS('Refinance Calculator'!$G$44:$G$408,'Refinance Calculator'!$C$44:$C$408,"&gt;="&amp;DATE(E42,1,1),'Refinance Calculator'!$C$44:$C$408,"&lt;="&amp;DATE(E42,12,31)))</f>
        <v>#N/A</v>
      </c>
      <c r="I42" s="14" t="e">
        <f t="shared" si="2"/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 x14ac:dyDescent="0.35">
      <c r="A43" s="7"/>
      <c r="B43" s="7"/>
      <c r="C43" s="7"/>
      <c r="D43" s="7"/>
      <c r="E43" s="10" t="e">
        <f t="shared" si="1"/>
        <v>#N/A</v>
      </c>
      <c r="F43" s="14" t="e">
        <f>IF(E43="","",SUMIFS('Refinance Calculator'!$E$44:$E$408,'Refinance Calculator'!$C$44:$C$408,"&gt;="&amp;DATE(E43,1,1),'Refinance Calculator'!$C$44:$C$408,"&lt;="&amp;DATE(E43,12,31)))</f>
        <v>#N/A</v>
      </c>
      <c r="G43" s="14" t="e">
        <f>IF(E43="","",SUMIFS('Refinance Calculator'!$F$44:$F$408,'Refinance Calculator'!$C$44:$C$408,"&gt;="&amp;DATE(E43,1,1),'Refinance Calculator'!$C$44:$C$408,"&lt;="&amp;DATE(E43,12,31)))</f>
        <v>#N/A</v>
      </c>
      <c r="H43" s="14" t="e">
        <f>IF(E43="","",SUMIFS('Refinance Calculator'!$G$44:$G$408,'Refinance Calculator'!$C$44:$C$408,"&gt;="&amp;DATE(E43,1,1),'Refinance Calculator'!$C$44:$C$408,"&lt;="&amp;DATE(E43,12,31)))</f>
        <v>#N/A</v>
      </c>
      <c r="I43" s="14" t="e">
        <f t="shared" si="2"/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 x14ac:dyDescent="0.35">
      <c r="A44" s="7"/>
      <c r="B44" s="7"/>
      <c r="C44" s="7"/>
      <c r="D44" s="7"/>
      <c r="E44" s="10" t="e">
        <f t="shared" si="1"/>
        <v>#N/A</v>
      </c>
      <c r="F44" s="14" t="e">
        <f>IF(E44="","",SUMIFS('Refinance Calculator'!$E$44:$E$408,'Refinance Calculator'!$C$44:$C$408,"&gt;="&amp;DATE(E44,1,1),'Refinance Calculator'!$C$44:$C$408,"&lt;="&amp;DATE(E44,12,31)))</f>
        <v>#N/A</v>
      </c>
      <c r="G44" s="14" t="e">
        <f>IF(E44="","",SUMIFS('Refinance Calculator'!$F$44:$F$408,'Refinance Calculator'!$C$44:$C$408,"&gt;="&amp;DATE(E44,1,1),'Refinance Calculator'!$C$44:$C$408,"&lt;="&amp;DATE(E44,12,31)))</f>
        <v>#N/A</v>
      </c>
      <c r="H44" s="14" t="e">
        <f>IF(E44="","",SUMIFS('Refinance Calculator'!$G$44:$G$408,'Refinance Calculator'!$C$44:$C$408,"&gt;="&amp;DATE(E44,1,1),'Refinance Calculator'!$C$44:$C$408,"&lt;="&amp;DATE(E44,12,31)))</f>
        <v>#N/A</v>
      </c>
      <c r="I44" s="14" t="e">
        <f t="shared" si="2"/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x14ac:dyDescent="0.35">
      <c r="A45" s="7"/>
      <c r="B45" s="7"/>
      <c r="C45" s="7"/>
      <c r="D45" s="7"/>
      <c r="E45" s="10" t="e">
        <f t="shared" si="1"/>
        <v>#N/A</v>
      </c>
      <c r="F45" s="14" t="e">
        <f>IF(E45="","",SUMIFS('Refinance Calculator'!$E$44:$E$408,'Refinance Calculator'!$C$44:$C$408,"&gt;="&amp;DATE(E45,1,1),'Refinance Calculator'!$C$44:$C$408,"&lt;="&amp;DATE(E45,12,31)))</f>
        <v>#N/A</v>
      </c>
      <c r="G45" s="14" t="e">
        <f>IF(E45="","",SUMIFS('Refinance Calculator'!$F$44:$F$408,'Refinance Calculator'!$C$44:$C$408,"&gt;="&amp;DATE(E45,1,1),'Refinance Calculator'!$C$44:$C$408,"&lt;="&amp;DATE(E45,12,31)))</f>
        <v>#N/A</v>
      </c>
      <c r="H45" s="14" t="e">
        <f>IF(E45="","",SUMIFS('Refinance Calculator'!$G$44:$G$408,'Refinance Calculator'!$C$44:$C$408,"&gt;="&amp;DATE(E45,1,1),'Refinance Calculator'!$C$44:$C$408,"&lt;="&amp;DATE(E45,12,31)))</f>
        <v>#N/A</v>
      </c>
      <c r="I45" s="14" t="e">
        <f t="shared" si="2"/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x14ac:dyDescent="0.35">
      <c r="A46" s="7"/>
      <c r="B46" s="7"/>
      <c r="C46" s="7"/>
      <c r="D46" s="7"/>
      <c r="E46" s="10" t="e">
        <f t="shared" si="1"/>
        <v>#N/A</v>
      </c>
      <c r="F46" s="14" t="e">
        <f>IF(E46="","",SUMIFS('Refinance Calculator'!$E$44:$E$408,'Refinance Calculator'!$C$44:$C$408,"&gt;="&amp;DATE(E46,1,1),'Refinance Calculator'!$C$44:$C$408,"&lt;="&amp;DATE(E46,12,31)))</f>
        <v>#N/A</v>
      </c>
      <c r="G46" s="14" t="e">
        <f>IF(E46="","",SUMIFS('Refinance Calculator'!$F$44:$F$408,'Refinance Calculator'!$C$44:$C$408,"&gt;="&amp;DATE(E46,1,1),'Refinance Calculator'!$C$44:$C$408,"&lt;="&amp;DATE(E46,12,31)))</f>
        <v>#N/A</v>
      </c>
      <c r="H46" s="14" t="e">
        <f>IF(E46="","",SUMIFS('Refinance Calculator'!$G$44:$G$408,'Refinance Calculator'!$C$44:$C$408,"&gt;="&amp;DATE(E46,1,1),'Refinance Calculator'!$C$44:$C$408,"&lt;="&amp;DATE(E46,12,31)))</f>
        <v>#N/A</v>
      </c>
      <c r="I46" s="14" t="e">
        <f t="shared" si="2"/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 x14ac:dyDescent="0.35">
      <c r="A47" s="7"/>
      <c r="B47" s="7"/>
      <c r="C47" s="7"/>
      <c r="D47" s="7"/>
      <c r="E47" s="10" t="e">
        <f t="shared" si="1"/>
        <v>#N/A</v>
      </c>
      <c r="F47" s="14" t="e">
        <f>IF(E47="","",SUMIFS('Refinance Calculator'!$E$44:$E$408,'Refinance Calculator'!$C$44:$C$408,"&gt;="&amp;DATE(E47,1,1),'Refinance Calculator'!$C$44:$C$408,"&lt;="&amp;DATE(E47,12,31)))</f>
        <v>#N/A</v>
      </c>
      <c r="G47" s="14" t="e">
        <f>IF(E47="","",SUMIFS('Refinance Calculator'!$F$44:$F$408,'Refinance Calculator'!$C$44:$C$408,"&gt;="&amp;DATE(E47,1,1),'Refinance Calculator'!$C$44:$C$408,"&lt;="&amp;DATE(E47,12,31)))</f>
        <v>#N/A</v>
      </c>
      <c r="H47" s="14" t="e">
        <f>IF(E47="","",SUMIFS('Refinance Calculator'!$G$44:$G$408,'Refinance Calculator'!$C$44:$C$408,"&gt;="&amp;DATE(E47,1,1),'Refinance Calculator'!$C$44:$C$408,"&lt;="&amp;DATE(E47,12,31)))</f>
        <v>#N/A</v>
      </c>
      <c r="I47" s="14" t="e">
        <f t="shared" si="2"/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35">
      <c r="A48" s="7"/>
      <c r="B48" s="7"/>
      <c r="C48" s="7"/>
      <c r="D48" s="7"/>
      <c r="E48" s="10" t="e">
        <f t="shared" si="1"/>
        <v>#N/A</v>
      </c>
      <c r="F48" s="14" t="e">
        <f>IF(E48="","",SUMIFS('Refinance Calculator'!$E$44:$E$408,'Refinance Calculator'!$C$44:$C$408,"&gt;="&amp;DATE(E48,1,1),'Refinance Calculator'!$C$44:$C$408,"&lt;="&amp;DATE(E48,12,31)))</f>
        <v>#N/A</v>
      </c>
      <c r="G48" s="14" t="e">
        <f>IF(E48="","",SUMIFS('Refinance Calculator'!$F$44:$F$408,'Refinance Calculator'!$C$44:$C$408,"&gt;="&amp;DATE(E48,1,1),'Refinance Calculator'!$C$44:$C$408,"&lt;="&amp;DATE(E48,12,31)))</f>
        <v>#N/A</v>
      </c>
      <c r="H48" s="14" t="e">
        <f>IF(E48="","",SUMIFS('Refinance Calculator'!$G$44:$G$408,'Refinance Calculator'!$C$44:$C$408,"&gt;="&amp;DATE(E48,1,1),'Refinance Calculator'!$C$44:$C$408,"&lt;="&amp;DATE(E48,12,31)))</f>
        <v>#N/A</v>
      </c>
      <c r="I48" s="14" t="e">
        <f t="shared" si="2"/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35">
      <c r="A49" s="7"/>
      <c r="B49" s="7"/>
      <c r="C49" s="7"/>
      <c r="D49" s="7"/>
      <c r="E49" s="10" t="e">
        <f t="shared" si="1"/>
        <v>#N/A</v>
      </c>
      <c r="F49" s="14" t="e">
        <f>IF(E49="","",SUMIFS('Refinance Calculator'!$E$44:$E$408,'Refinance Calculator'!$C$44:$C$408,"&gt;="&amp;DATE(E49,1,1),'Refinance Calculator'!$C$44:$C$408,"&lt;="&amp;DATE(E49,12,31)))</f>
        <v>#N/A</v>
      </c>
      <c r="G49" s="14" t="e">
        <f>IF(E49="","",SUMIFS('Refinance Calculator'!$F$44:$F$408,'Refinance Calculator'!$C$44:$C$408,"&gt;="&amp;DATE(E49,1,1),'Refinance Calculator'!$C$44:$C$408,"&lt;="&amp;DATE(E49,12,31)))</f>
        <v>#N/A</v>
      </c>
      <c r="H49" s="14" t="e">
        <f>IF(E49="","",SUMIFS('Refinance Calculator'!$G$44:$G$408,'Refinance Calculator'!$C$44:$C$408,"&gt;="&amp;DATE(E49,1,1),'Refinance Calculator'!$C$44:$C$408,"&lt;="&amp;DATE(E49,12,31)))</f>
        <v>#N/A</v>
      </c>
      <c r="I49" s="14" t="e">
        <f t="shared" si="2"/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35">
      <c r="A50" s="7"/>
      <c r="B50" s="7"/>
      <c r="C50" s="7"/>
      <c r="D50" s="7"/>
      <c r="E50" s="10" t="e">
        <f t="shared" si="1"/>
        <v>#N/A</v>
      </c>
      <c r="F50" s="14" t="e">
        <f>IF(E50="","",SUMIFS('Refinance Calculator'!$E$44:$E$408,'Refinance Calculator'!$C$44:$C$408,"&gt;="&amp;DATE(E50,1,1),'Refinance Calculator'!$C$44:$C$408,"&lt;="&amp;DATE(E50,12,31)))</f>
        <v>#N/A</v>
      </c>
      <c r="G50" s="14" t="e">
        <f>IF(E50="","",SUMIFS('Refinance Calculator'!$F$44:$F$408,'Refinance Calculator'!$C$44:$C$408,"&gt;="&amp;DATE(E50,1,1),'Refinance Calculator'!$C$44:$C$408,"&lt;="&amp;DATE(E50,12,31)))</f>
        <v>#N/A</v>
      </c>
      <c r="H50" s="14" t="e">
        <f>IF(E50="","",SUMIFS('Refinance Calculator'!$G$44:$G$408,'Refinance Calculator'!$C$44:$C$408,"&gt;="&amp;DATE(E50,1,1),'Refinance Calculator'!$C$44:$C$408,"&lt;="&amp;DATE(E50,12,31)))</f>
        <v>#N/A</v>
      </c>
      <c r="I50" s="14" t="e">
        <f t="shared" si="2"/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35">
      <c r="A51" s="7"/>
      <c r="B51" s="7"/>
      <c r="C51" s="7"/>
      <c r="D51" s="7"/>
      <c r="E51" s="10" t="e">
        <f t="shared" si="1"/>
        <v>#N/A</v>
      </c>
      <c r="F51" s="14" t="e">
        <f>IF(E51="","",SUMIFS('Refinance Calculator'!$E$44:$E$408,'Refinance Calculator'!$C$44:$C$408,"&gt;="&amp;DATE(E51,1,1),'Refinance Calculator'!$C$44:$C$408,"&lt;="&amp;DATE(E51,12,31)))</f>
        <v>#N/A</v>
      </c>
      <c r="G51" s="14" t="e">
        <f>IF(E51="","",SUMIFS('Refinance Calculator'!$F$44:$F$408,'Refinance Calculator'!$C$44:$C$408,"&gt;="&amp;DATE(E51,1,1),'Refinance Calculator'!$C$44:$C$408,"&lt;="&amp;DATE(E51,12,31)))</f>
        <v>#N/A</v>
      </c>
      <c r="H51" s="14" t="e">
        <f>IF(E51="","",SUMIFS('Refinance Calculator'!$G$44:$G$408,'Refinance Calculator'!$C$44:$C$408,"&gt;="&amp;DATE(E51,1,1),'Refinance Calculator'!$C$44:$C$408,"&lt;="&amp;DATE(E51,12,31)))</f>
        <v>#N/A</v>
      </c>
      <c r="I51" s="14" t="e">
        <f t="shared" si="2"/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35">
      <c r="A52" s="7"/>
      <c r="B52" s="7"/>
      <c r="C52" s="7"/>
      <c r="D52" s="7"/>
      <c r="E52" s="10" t="e">
        <f t="shared" si="1"/>
        <v>#N/A</v>
      </c>
      <c r="F52" s="14" t="e">
        <f>IF(E52="","",SUMIFS('Refinance Calculator'!$E$44:$E$408,'Refinance Calculator'!$C$44:$C$408,"&gt;="&amp;DATE(E52,1,1),'Refinance Calculator'!$C$44:$C$408,"&lt;="&amp;DATE(E52,12,31)))</f>
        <v>#N/A</v>
      </c>
      <c r="G52" s="14" t="e">
        <f>IF(E52="","",SUMIFS('Refinance Calculator'!$F$44:$F$408,'Refinance Calculator'!$C$44:$C$408,"&gt;="&amp;DATE(E52,1,1),'Refinance Calculator'!$C$44:$C$408,"&lt;="&amp;DATE(E52,12,31)))</f>
        <v>#N/A</v>
      </c>
      <c r="H52" s="14" t="e">
        <f>IF(E52="","",SUMIFS('Refinance Calculator'!$G$44:$G$408,'Refinance Calculator'!$C$44:$C$408,"&gt;="&amp;DATE(E52,1,1),'Refinance Calculator'!$C$44:$C$408,"&lt;="&amp;DATE(E52,12,31)))</f>
        <v>#N/A</v>
      </c>
      <c r="I52" s="14" t="e">
        <f t="shared" si="2"/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35">
      <c r="A53" s="7"/>
      <c r="B53" s="7"/>
      <c r="C53" s="7"/>
      <c r="D53" s="7"/>
      <c r="E53" s="10" t="e">
        <f t="shared" si="1"/>
        <v>#N/A</v>
      </c>
      <c r="F53" s="14" t="e">
        <f>IF(E53="","",SUMIFS('Refinance Calculator'!$E$44:$E$408,'Refinance Calculator'!$C$44:$C$408,"&gt;="&amp;DATE(E53,1,1),'Refinance Calculator'!$C$44:$C$408,"&lt;="&amp;DATE(E53,12,31)))</f>
        <v>#N/A</v>
      </c>
      <c r="G53" s="14" t="e">
        <f>IF(E53="","",SUMIFS('Refinance Calculator'!$F$44:$F$408,'Refinance Calculator'!$C$44:$C$408,"&gt;="&amp;DATE(E53,1,1),'Refinance Calculator'!$C$44:$C$408,"&lt;="&amp;DATE(E53,12,31)))</f>
        <v>#N/A</v>
      </c>
      <c r="H53" s="14" t="e">
        <f>IF(E53="","",SUMIFS('Refinance Calculator'!$G$44:$G$408,'Refinance Calculator'!$C$44:$C$408,"&gt;="&amp;DATE(E53,1,1),'Refinance Calculator'!$C$44:$C$408,"&lt;="&amp;DATE(E53,12,31)))</f>
        <v>#N/A</v>
      </c>
      <c r="I53" s="14" t="e">
        <f t="shared" si="2"/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35">
      <c r="A54" s="7"/>
      <c r="B54" s="7"/>
      <c r="C54" s="7"/>
      <c r="D54" s="7"/>
      <c r="E54" s="10" t="e">
        <f t="shared" si="1"/>
        <v>#N/A</v>
      </c>
      <c r="F54" s="14" t="e">
        <f>IF(E54="","",SUMIFS('Refinance Calculator'!$E$44:$E$408,'Refinance Calculator'!$C$44:$C$408,"&gt;="&amp;DATE(E54,1,1),'Refinance Calculator'!$C$44:$C$408,"&lt;="&amp;DATE(E54,12,31)))</f>
        <v>#N/A</v>
      </c>
      <c r="G54" s="14" t="e">
        <f>IF(E54="","",SUMIFS('Refinance Calculator'!$F$44:$F$408,'Refinance Calculator'!$C$44:$C$408,"&gt;="&amp;DATE(E54,1,1),'Refinance Calculator'!$C$44:$C$408,"&lt;="&amp;DATE(E54,12,31)))</f>
        <v>#N/A</v>
      </c>
      <c r="H54" s="14" t="e">
        <f>IF(E54="","",SUMIFS('Refinance Calculator'!$G$44:$G$408,'Refinance Calculator'!$C$44:$C$408,"&gt;="&amp;DATE(E54,1,1),'Refinance Calculator'!$C$44:$C$408,"&lt;="&amp;DATE(E54,12,31)))</f>
        <v>#N/A</v>
      </c>
      <c r="I54" s="14" t="e">
        <f t="shared" si="2"/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35">
      <c r="A55" s="7"/>
      <c r="B55" s="7"/>
      <c r="C55" s="7"/>
      <c r="D55" s="7"/>
      <c r="E55" s="10" t="e">
        <f t="shared" si="1"/>
        <v>#N/A</v>
      </c>
      <c r="F55" s="14" t="e">
        <f>IF(E55="","",SUMIFS('Refinance Calculator'!$E$44:$E$408,'Refinance Calculator'!$C$44:$C$408,"&gt;="&amp;DATE(E55,1,1),'Refinance Calculator'!$C$44:$C$408,"&lt;="&amp;DATE(E55,12,31)))</f>
        <v>#N/A</v>
      </c>
      <c r="G55" s="14" t="e">
        <f>IF(E55="","",SUMIFS('Refinance Calculator'!$F$44:$F$408,'Refinance Calculator'!$C$44:$C$408,"&gt;="&amp;DATE(E55,1,1),'Refinance Calculator'!$C$44:$C$408,"&lt;="&amp;DATE(E55,12,31)))</f>
        <v>#N/A</v>
      </c>
      <c r="H55" s="14" t="e">
        <f>IF(E55="","",SUMIFS('Refinance Calculator'!$G$44:$G$408,'Refinance Calculator'!$C$44:$C$408,"&gt;="&amp;DATE(E55,1,1),'Refinance Calculator'!$C$44:$C$408,"&lt;="&amp;DATE(E55,12,31)))</f>
        <v>#N/A</v>
      </c>
      <c r="I55" s="14" t="e">
        <f t="shared" si="2"/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35">
      <c r="A56" s="7"/>
      <c r="B56" s="7"/>
      <c r="C56" s="7"/>
      <c r="D56" s="7"/>
      <c r="E56" s="10" t="e">
        <f t="shared" si="1"/>
        <v>#N/A</v>
      </c>
      <c r="F56" s="14" t="e">
        <f>IF(E56="","",SUMIFS('Refinance Calculator'!$E$44:$E$408,'Refinance Calculator'!$C$44:$C$408,"&gt;="&amp;DATE(E56,1,1),'Refinance Calculator'!$C$44:$C$408,"&lt;="&amp;DATE(E56,12,31)))</f>
        <v>#N/A</v>
      </c>
      <c r="G56" s="14" t="e">
        <f>IF(E56="","",SUMIFS('Refinance Calculator'!$F$44:$F$408,'Refinance Calculator'!$C$44:$C$408,"&gt;="&amp;DATE(E56,1,1),'Refinance Calculator'!$C$44:$C$408,"&lt;="&amp;DATE(E56,12,31)))</f>
        <v>#N/A</v>
      </c>
      <c r="H56" s="14" t="e">
        <f>IF(E56="","",SUMIFS('Refinance Calculator'!$G$44:$G$408,'Refinance Calculator'!$C$44:$C$408,"&gt;="&amp;DATE(E56,1,1),'Refinance Calculator'!$C$44:$C$408,"&lt;="&amp;DATE(E56,12,31)))</f>
        <v>#N/A</v>
      </c>
      <c r="I56" s="14" t="e">
        <f t="shared" si="2"/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35">
      <c r="A57" s="7"/>
      <c r="B57" s="7"/>
      <c r="C57" s="7"/>
      <c r="D57" s="7"/>
      <c r="E57" s="10" t="e">
        <f t="shared" si="1"/>
        <v>#N/A</v>
      </c>
      <c r="F57" s="14" t="e">
        <f>IF(E57="","",SUMIFS('Refinance Calculator'!$E$44:$E$408,'Refinance Calculator'!$C$44:$C$408,"&gt;="&amp;DATE(E57,1,1),'Refinance Calculator'!$C$44:$C$408,"&lt;="&amp;DATE(E57,12,31)))</f>
        <v>#N/A</v>
      </c>
      <c r="G57" s="14" t="e">
        <f>IF(E57="","",SUMIFS('Refinance Calculator'!$F$44:$F$408,'Refinance Calculator'!$C$44:$C$408,"&gt;="&amp;DATE(E57,1,1),'Refinance Calculator'!$C$44:$C$408,"&lt;="&amp;DATE(E57,12,31)))</f>
        <v>#N/A</v>
      </c>
      <c r="H57" s="14" t="e">
        <f>IF(E57="","",SUMIFS('Refinance Calculator'!$G$44:$G$408,'Refinance Calculator'!$C$44:$C$408,"&gt;="&amp;DATE(E57,1,1),'Refinance Calculator'!$C$44:$C$408,"&lt;="&amp;DATE(E57,12,31)))</f>
        <v>#N/A</v>
      </c>
      <c r="I57" s="14" t="e">
        <f t="shared" si="2"/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35">
      <c r="A58" s="7"/>
      <c r="B58" s="7"/>
      <c r="C58" s="7"/>
      <c r="D58" s="7"/>
      <c r="E58" s="10" t="e">
        <f t="shared" si="1"/>
        <v>#N/A</v>
      </c>
      <c r="F58" s="14" t="e">
        <f>IF(E58="","",SUMIFS('Refinance Calculator'!$E$44:$E$408,'Refinance Calculator'!$C$44:$C$408,"&gt;="&amp;DATE(E58,1,1),'Refinance Calculator'!$C$44:$C$408,"&lt;="&amp;DATE(E58,12,31)))</f>
        <v>#N/A</v>
      </c>
      <c r="G58" s="14" t="e">
        <f>IF(E58="","",SUMIFS('Refinance Calculator'!$F$44:$F$408,'Refinance Calculator'!$C$44:$C$408,"&gt;="&amp;DATE(E58,1,1),'Refinance Calculator'!$C$44:$C$408,"&lt;="&amp;DATE(E58,12,31)))</f>
        <v>#N/A</v>
      </c>
      <c r="H58" s="14" t="e">
        <f>IF(E58="","",SUMIFS('Refinance Calculator'!$G$44:$G$408,'Refinance Calculator'!$C$44:$C$408,"&gt;="&amp;DATE(E58,1,1),'Refinance Calculator'!$C$44:$C$408,"&lt;="&amp;DATE(E58,12,31)))</f>
        <v>#N/A</v>
      </c>
      <c r="I58" s="14" t="e">
        <f t="shared" si="2"/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35">
      <c r="A59" s="7"/>
      <c r="B59" s="7"/>
      <c r="C59" s="7"/>
      <c r="D59" s="7"/>
      <c r="E59" s="10" t="e">
        <f t="shared" si="1"/>
        <v>#N/A</v>
      </c>
      <c r="F59" s="14" t="e">
        <f>IF(E59="","",SUMIFS('Refinance Calculator'!$E$44:$E$408,'Refinance Calculator'!$C$44:$C$408,"&gt;="&amp;DATE(E59,1,1),'Refinance Calculator'!$C$44:$C$408,"&lt;="&amp;DATE(E59,12,31)))</f>
        <v>#N/A</v>
      </c>
      <c r="G59" s="14" t="e">
        <f>IF(E59="","",SUMIFS('Refinance Calculator'!$F$44:$F$408,'Refinance Calculator'!$C$44:$C$408,"&gt;="&amp;DATE(E59,1,1),'Refinance Calculator'!$C$44:$C$408,"&lt;="&amp;DATE(E59,12,31)))</f>
        <v>#N/A</v>
      </c>
      <c r="H59" s="14" t="e">
        <f>IF(E59="","",SUMIFS('Refinance Calculator'!$G$44:$G$408,'Refinance Calculator'!$C$44:$C$408,"&gt;="&amp;DATE(E59,1,1),'Refinance Calculator'!$C$44:$C$408,"&lt;="&amp;DATE(E59,12,31)))</f>
        <v>#N/A</v>
      </c>
      <c r="I59" s="14" t="e">
        <f t="shared" si="2"/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35">
      <c r="A60" s="7"/>
      <c r="B60" s="7"/>
      <c r="C60" s="7"/>
      <c r="D60" s="7"/>
      <c r="E60" s="10" t="e">
        <f t="shared" si="1"/>
        <v>#N/A</v>
      </c>
      <c r="F60" s="14" t="e">
        <f>IF(E60="","",SUMIFS('Refinance Calculator'!$E$44:$E$408,'Refinance Calculator'!$C$44:$C$408,"&gt;="&amp;DATE(E60,1,1),'Refinance Calculator'!$C$44:$C$408,"&lt;="&amp;DATE(E60,12,31)))</f>
        <v>#N/A</v>
      </c>
      <c r="G60" s="14" t="e">
        <f>IF(E60="","",SUMIFS('Refinance Calculator'!$F$44:$F$408,'Refinance Calculator'!$C$44:$C$408,"&gt;="&amp;DATE(E60,1,1),'Refinance Calculator'!$C$44:$C$408,"&lt;="&amp;DATE(E60,12,31)))</f>
        <v>#N/A</v>
      </c>
      <c r="H60" s="14" t="e">
        <f>IF(E60="","",SUMIFS('Refinance Calculator'!$G$44:$G$408,'Refinance Calculator'!$C$44:$C$408,"&gt;="&amp;DATE(E60,1,1),'Refinance Calculator'!$C$44:$C$408,"&lt;="&amp;DATE(E60,12,31)))</f>
        <v>#N/A</v>
      </c>
      <c r="I60" s="14" t="e">
        <f t="shared" si="2"/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35">
      <c r="A61" s="7"/>
      <c r="B61" s="7"/>
      <c r="C61" s="7"/>
      <c r="D61" s="7"/>
      <c r="E61" s="10" t="e">
        <f t="shared" si="1"/>
        <v>#N/A</v>
      </c>
      <c r="F61" s="14" t="e">
        <f>IF(E61="","",SUMIFS('Refinance Calculator'!$E$44:$E$408,'Refinance Calculator'!$C$44:$C$408,"&gt;="&amp;DATE(E61,1,1),'Refinance Calculator'!$C$44:$C$408,"&lt;="&amp;DATE(E61,12,31)))</f>
        <v>#N/A</v>
      </c>
      <c r="G61" s="14" t="e">
        <f>IF(E61="","",SUMIFS('Refinance Calculator'!$F$44:$F$408,'Refinance Calculator'!$C$44:$C$408,"&gt;="&amp;DATE(E61,1,1),'Refinance Calculator'!$C$44:$C$408,"&lt;="&amp;DATE(E61,12,31)))</f>
        <v>#N/A</v>
      </c>
      <c r="H61" s="14" t="e">
        <f>IF(E61="","",SUMIFS('Refinance Calculator'!$G$44:$G$408,'Refinance Calculator'!$C$44:$C$408,"&gt;="&amp;DATE(E61,1,1),'Refinance Calculator'!$C$44:$C$408,"&lt;="&amp;DATE(E61,12,31)))</f>
        <v>#N/A</v>
      </c>
      <c r="I61" s="14" t="e">
        <f t="shared" si="2"/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35">
      <c r="A62" s="7"/>
      <c r="B62" s="7"/>
      <c r="C62" s="7"/>
      <c r="D62" s="7"/>
      <c r="E62" s="10" t="e">
        <f t="shared" si="1"/>
        <v>#N/A</v>
      </c>
      <c r="F62" s="14" t="e">
        <f>IF(E62="","",SUMIFS('Refinance Calculator'!$E$44:$E$408,'Refinance Calculator'!$C$44:$C$408,"&gt;="&amp;DATE(E62,1,1),'Refinance Calculator'!$C$44:$C$408,"&lt;="&amp;DATE(E62,12,31)))</f>
        <v>#N/A</v>
      </c>
      <c r="G62" s="14" t="e">
        <f>IF(E62="","",SUMIFS('Refinance Calculator'!$F$44:$F$408,'Refinance Calculator'!$C$44:$C$408,"&gt;="&amp;DATE(E62,1,1),'Refinance Calculator'!$C$44:$C$408,"&lt;="&amp;DATE(E62,12,31)))</f>
        <v>#N/A</v>
      </c>
      <c r="H62" s="14" t="e">
        <f>IF(E62="","",SUMIFS('Refinance Calculator'!$G$44:$G$408,'Refinance Calculator'!$C$44:$C$408,"&gt;="&amp;DATE(E62,1,1),'Refinance Calculator'!$C$44:$C$408,"&lt;="&amp;DATE(E62,12,31)))</f>
        <v>#N/A</v>
      </c>
      <c r="I62" s="14" t="e">
        <f t="shared" si="2"/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35">
      <c r="A63" s="7"/>
      <c r="B63" s="7"/>
      <c r="C63" s="7"/>
      <c r="D63" s="7"/>
      <c r="E63" s="10" t="e">
        <f t="shared" si="1"/>
        <v>#N/A</v>
      </c>
      <c r="F63" s="14" t="e">
        <f>IF(E63="","",SUMIFS('Refinance Calculator'!$E$44:$E$408,'Refinance Calculator'!$C$44:$C$408,"&gt;="&amp;DATE(E63,1,1),'Refinance Calculator'!$C$44:$C$408,"&lt;="&amp;DATE(E63,12,31)))</f>
        <v>#N/A</v>
      </c>
      <c r="G63" s="14" t="e">
        <f>IF(E63="","",SUMIFS('Refinance Calculator'!$F$44:$F$408,'Refinance Calculator'!$C$44:$C$408,"&gt;="&amp;DATE(E63,1,1),'Refinance Calculator'!$C$44:$C$408,"&lt;="&amp;DATE(E63,12,31)))</f>
        <v>#N/A</v>
      </c>
      <c r="H63" s="14" t="e">
        <f>IF(E63="","",SUMIFS('Refinance Calculator'!$G$44:$G$408,'Refinance Calculator'!$C$44:$C$408,"&gt;="&amp;DATE(E63,1,1),'Refinance Calculator'!$C$44:$C$408,"&lt;="&amp;DATE(E63,12,31)))</f>
        <v>#N/A</v>
      </c>
      <c r="I63" s="14" t="e">
        <f t="shared" si="2"/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35">
      <c r="A64" s="7"/>
      <c r="B64" s="7"/>
      <c r="C64" s="7"/>
      <c r="D64" s="7"/>
      <c r="E64" s="10" t="e">
        <f t="shared" si="1"/>
        <v>#N/A</v>
      </c>
      <c r="F64" s="14" t="e">
        <f>IF(E64="","",SUMIFS('Refinance Calculator'!$E$44:$E$408,'Refinance Calculator'!$C$44:$C$408,"&gt;="&amp;DATE(E64,1,1),'Refinance Calculator'!$C$44:$C$408,"&lt;="&amp;DATE(E64,12,31)))</f>
        <v>#N/A</v>
      </c>
      <c r="G64" s="14" t="e">
        <f>IF(E64="","",SUMIFS('Refinance Calculator'!$F$44:$F$408,'Refinance Calculator'!$C$44:$C$408,"&gt;="&amp;DATE(E64,1,1),'Refinance Calculator'!$C$44:$C$408,"&lt;="&amp;DATE(E64,12,31)))</f>
        <v>#N/A</v>
      </c>
      <c r="H64" s="14" t="e">
        <f>IF(E64="","",SUMIFS('Refinance Calculator'!$G$44:$G$408,'Refinance Calculator'!$C$44:$C$408,"&gt;="&amp;DATE(E64,1,1),'Refinance Calculator'!$C$44:$C$408,"&lt;="&amp;DATE(E64,12,31)))</f>
        <v>#N/A</v>
      </c>
      <c r="I64" s="14" t="e">
        <f t="shared" si="2"/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35">
      <c r="A65" s="7"/>
      <c r="B65" s="7"/>
      <c r="C65" s="7"/>
      <c r="D65" s="7"/>
      <c r="E65" s="10" t="e">
        <f t="shared" si="1"/>
        <v>#N/A</v>
      </c>
      <c r="F65" s="14" t="e">
        <f>IF(E65="","",SUMIFS('Refinance Calculator'!$E$44:$E$408,'Refinance Calculator'!$C$44:$C$408,"&gt;="&amp;DATE(E65,1,1),'Refinance Calculator'!$C$44:$C$408,"&lt;="&amp;DATE(E65,12,31)))</f>
        <v>#N/A</v>
      </c>
      <c r="G65" s="14" t="e">
        <f>IF(E65="","",SUMIFS('Refinance Calculator'!$F$44:$F$408,'Refinance Calculator'!$C$44:$C$408,"&gt;="&amp;DATE(E65,1,1),'Refinance Calculator'!$C$44:$C$408,"&lt;="&amp;DATE(E65,12,31)))</f>
        <v>#N/A</v>
      </c>
      <c r="H65" s="14" t="e">
        <f>IF(E65="","",SUMIFS('Refinance Calculator'!$G$44:$G$408,'Refinance Calculator'!$C$44:$C$408,"&gt;="&amp;DATE(E65,1,1),'Refinance Calculator'!$C$44:$C$408,"&lt;="&amp;DATE(E65,12,31)))</f>
        <v>#N/A</v>
      </c>
      <c r="I65" s="14" t="e">
        <f t="shared" si="2"/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35">
      <c r="A66" s="7"/>
      <c r="B66" s="7"/>
      <c r="C66" s="7"/>
      <c r="D66" s="7"/>
      <c r="E66" s="10" t="e">
        <f t="shared" si="1"/>
        <v>#N/A</v>
      </c>
      <c r="F66" s="14" t="e">
        <f>IF(E66="","",SUMIFS('Refinance Calculator'!$E$44:$E$408,'Refinance Calculator'!$C$44:$C$408,"&gt;="&amp;DATE(E66,1,1),'Refinance Calculator'!$C$44:$C$408,"&lt;="&amp;DATE(E66,12,31)))</f>
        <v>#N/A</v>
      </c>
      <c r="G66" s="14" t="e">
        <f>IF(E66="","",SUMIFS('Refinance Calculator'!$F$44:$F$408,'Refinance Calculator'!$C$44:$C$408,"&gt;="&amp;DATE(E66,1,1),'Refinance Calculator'!$C$44:$C$408,"&lt;="&amp;DATE(E66,12,31)))</f>
        <v>#N/A</v>
      </c>
      <c r="H66" s="14" t="e">
        <f>IF(E66="","",SUMIFS('Refinance Calculator'!$G$44:$G$408,'Refinance Calculator'!$C$44:$C$408,"&gt;="&amp;DATE(E66,1,1),'Refinance Calculator'!$C$44:$C$408,"&lt;="&amp;DATE(E66,12,31)))</f>
        <v>#N/A</v>
      </c>
      <c r="I66" s="14" t="e">
        <f t="shared" si="2"/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35">
      <c r="A67" s="7"/>
      <c r="B67" s="7"/>
      <c r="C67" s="7"/>
      <c r="D67" s="7"/>
      <c r="E67" s="10" t="e">
        <f t="shared" si="1"/>
        <v>#N/A</v>
      </c>
      <c r="F67" s="14" t="e">
        <f>IF(E67="","",SUMIFS('Refinance Calculator'!$E$44:$E$408,'Refinance Calculator'!$C$44:$C$408,"&gt;="&amp;DATE(E67,1,1),'Refinance Calculator'!$C$44:$C$408,"&lt;="&amp;DATE(E67,12,31)))</f>
        <v>#N/A</v>
      </c>
      <c r="G67" s="14" t="e">
        <f>IF(E67="","",SUMIFS('Refinance Calculator'!$F$44:$F$408,'Refinance Calculator'!$C$44:$C$408,"&gt;="&amp;DATE(E67,1,1),'Refinance Calculator'!$C$44:$C$408,"&lt;="&amp;DATE(E67,12,31)))</f>
        <v>#N/A</v>
      </c>
      <c r="H67" s="14" t="e">
        <f>IF(E67="","",SUMIFS('Refinance Calculator'!$G$44:$G$408,'Refinance Calculator'!$C$44:$C$408,"&gt;="&amp;DATE(E67,1,1),'Refinance Calculator'!$C$44:$C$408,"&lt;="&amp;DATE(E67,12,31)))</f>
        <v>#N/A</v>
      </c>
      <c r="I67" s="14" t="e">
        <f t="shared" si="2"/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35">
      <c r="A68" s="7"/>
      <c r="B68" s="7"/>
      <c r="C68" s="7"/>
      <c r="D68" s="7"/>
      <c r="E68" s="10" t="e">
        <f t="shared" ref="E68:E131" si="3">IF(E67&lt;YEAR($B$9),E67+1,NA())</f>
        <v>#N/A</v>
      </c>
      <c r="F68" s="14" t="e">
        <f>IF(E68="","",SUMIFS('Refinance Calculator'!$E$44:$E$408,'Refinance Calculator'!$C$44:$C$408,"&gt;="&amp;DATE(E68,1,1),'Refinance Calculator'!$C$44:$C$408,"&lt;="&amp;DATE(E68,12,31)))</f>
        <v>#N/A</v>
      </c>
      <c r="G68" s="14" t="e">
        <f>IF(E68="","",SUMIFS('Refinance Calculator'!$F$44:$F$408,'Refinance Calculator'!$C$44:$C$408,"&gt;="&amp;DATE(E68,1,1),'Refinance Calculator'!$C$44:$C$408,"&lt;="&amp;DATE(E68,12,31)))</f>
        <v>#N/A</v>
      </c>
      <c r="H68" s="14" t="e">
        <f>IF(E68="","",SUMIFS('Refinance Calculator'!$G$44:$G$408,'Refinance Calculator'!$C$44:$C$408,"&gt;="&amp;DATE(E68,1,1),'Refinance Calculator'!$C$44:$C$408,"&lt;="&amp;DATE(E68,12,31)))</f>
        <v>#N/A</v>
      </c>
      <c r="I68" s="14" t="e">
        <f t="shared" si="2"/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35">
      <c r="A69" s="7"/>
      <c r="B69" s="7"/>
      <c r="C69" s="7"/>
      <c r="D69" s="7"/>
      <c r="E69" s="10" t="e">
        <f t="shared" si="3"/>
        <v>#N/A</v>
      </c>
      <c r="F69" s="14" t="e">
        <f>IF(E69="","",SUMIFS('Refinance Calculator'!$E$44:$E$408,'Refinance Calculator'!$C$44:$C$408,"&gt;="&amp;DATE(E69,1,1),'Refinance Calculator'!$C$44:$C$408,"&lt;="&amp;DATE(E69,12,31)))</f>
        <v>#N/A</v>
      </c>
      <c r="G69" s="14" t="e">
        <f>IF(E69="","",SUMIFS('Refinance Calculator'!$F$44:$F$408,'Refinance Calculator'!$C$44:$C$408,"&gt;="&amp;DATE(E69,1,1),'Refinance Calculator'!$C$44:$C$408,"&lt;="&amp;DATE(E69,12,31)))</f>
        <v>#N/A</v>
      </c>
      <c r="H69" s="14" t="e">
        <f>IF(E69="","",SUMIFS('Refinance Calculator'!$G$44:$G$408,'Refinance Calculator'!$C$44:$C$408,"&gt;="&amp;DATE(E69,1,1),'Refinance Calculator'!$C$44:$C$408,"&lt;="&amp;DATE(E69,12,31)))</f>
        <v>#N/A</v>
      </c>
      <c r="I69" s="14" t="e">
        <f t="shared" si="2"/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35">
      <c r="A70" s="7"/>
      <c r="B70" s="7"/>
      <c r="C70" s="7"/>
      <c r="D70" s="7"/>
      <c r="E70" s="10" t="e">
        <f t="shared" si="3"/>
        <v>#N/A</v>
      </c>
      <c r="F70" s="14" t="e">
        <f>IF(E70="","",SUMIFS('Refinance Calculator'!$E$44:$E$408,'Refinance Calculator'!$C$44:$C$408,"&gt;="&amp;DATE(E70,1,1),'Refinance Calculator'!$C$44:$C$408,"&lt;="&amp;DATE(E70,12,31)))</f>
        <v>#N/A</v>
      </c>
      <c r="G70" s="14" t="e">
        <f>IF(E70="","",SUMIFS('Refinance Calculator'!$F$44:$F$408,'Refinance Calculator'!$C$44:$C$408,"&gt;="&amp;DATE(E70,1,1),'Refinance Calculator'!$C$44:$C$408,"&lt;="&amp;DATE(E70,12,31)))</f>
        <v>#N/A</v>
      </c>
      <c r="H70" s="14" t="e">
        <f>IF(E70="","",SUMIFS('Refinance Calculator'!$G$44:$G$408,'Refinance Calculator'!$C$44:$C$408,"&gt;="&amp;DATE(E70,1,1),'Refinance Calculator'!$C$44:$C$408,"&lt;="&amp;DATE(E70,12,31)))</f>
        <v>#N/A</v>
      </c>
      <c r="I70" s="14" t="e">
        <f t="shared" si="2"/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35">
      <c r="A71" s="7"/>
      <c r="B71" s="7"/>
      <c r="C71" s="7"/>
      <c r="D71" s="7"/>
      <c r="E71" s="10" t="e">
        <f t="shared" si="3"/>
        <v>#N/A</v>
      </c>
      <c r="F71" s="14" t="e">
        <f>IF(E71="","",SUMIFS('Refinance Calculator'!$E$44:$E$408,'Refinance Calculator'!$C$44:$C$408,"&gt;="&amp;DATE(E71,1,1),'Refinance Calculator'!$C$44:$C$408,"&lt;="&amp;DATE(E71,12,31)))</f>
        <v>#N/A</v>
      </c>
      <c r="G71" s="14" t="e">
        <f>IF(E71="","",SUMIFS('Refinance Calculator'!$F$44:$F$408,'Refinance Calculator'!$C$44:$C$408,"&gt;="&amp;DATE(E71,1,1),'Refinance Calculator'!$C$44:$C$408,"&lt;="&amp;DATE(E71,12,31)))</f>
        <v>#N/A</v>
      </c>
      <c r="H71" s="14" t="e">
        <f>IF(E71="","",SUMIFS('Refinance Calculator'!$G$44:$G$408,'Refinance Calculator'!$C$44:$C$408,"&gt;="&amp;DATE(E71,1,1),'Refinance Calculator'!$C$44:$C$408,"&lt;="&amp;DATE(E71,12,31)))</f>
        <v>#N/A</v>
      </c>
      <c r="I71" s="14" t="e">
        <f t="shared" si="2"/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35">
      <c r="A72" s="7"/>
      <c r="B72" s="7"/>
      <c r="C72" s="7"/>
      <c r="D72" s="7"/>
      <c r="E72" s="10" t="e">
        <f t="shared" si="3"/>
        <v>#N/A</v>
      </c>
      <c r="F72" s="14" t="e">
        <f>IF(E72="","",SUMIFS('Refinance Calculator'!$E$44:$E$408,'Refinance Calculator'!$C$44:$C$408,"&gt;="&amp;DATE(E72,1,1),'Refinance Calculator'!$C$44:$C$408,"&lt;="&amp;DATE(E72,12,31)))</f>
        <v>#N/A</v>
      </c>
      <c r="G72" s="14" t="e">
        <f>IF(E72="","",SUMIFS('Refinance Calculator'!$F$44:$F$408,'Refinance Calculator'!$C$44:$C$408,"&gt;="&amp;DATE(E72,1,1),'Refinance Calculator'!$C$44:$C$408,"&lt;="&amp;DATE(E72,12,31)))</f>
        <v>#N/A</v>
      </c>
      <c r="H72" s="14" t="e">
        <f>IF(E72="","",SUMIFS('Refinance Calculator'!$G$44:$G$408,'Refinance Calculator'!$C$44:$C$408,"&gt;="&amp;DATE(E72,1,1),'Refinance Calculator'!$C$44:$C$408,"&lt;="&amp;DATE(E72,12,31)))</f>
        <v>#N/A</v>
      </c>
      <c r="I72" s="14" t="e">
        <f t="shared" si="2"/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35">
      <c r="A73" s="7"/>
      <c r="B73" s="7"/>
      <c r="C73" s="7"/>
      <c r="D73" s="7"/>
      <c r="E73" s="10" t="e">
        <f t="shared" si="3"/>
        <v>#N/A</v>
      </c>
      <c r="F73" s="14" t="e">
        <f>IF(E73="","",SUMIFS('Refinance Calculator'!$E$44:$E$408,'Refinance Calculator'!$C$44:$C$408,"&gt;="&amp;DATE(E73,1,1),'Refinance Calculator'!$C$44:$C$408,"&lt;="&amp;DATE(E73,12,31)))</f>
        <v>#N/A</v>
      </c>
      <c r="G73" s="14" t="e">
        <f>IF(E73="","",SUMIFS('Refinance Calculator'!$F$44:$F$408,'Refinance Calculator'!$C$44:$C$408,"&gt;="&amp;DATE(E73,1,1),'Refinance Calculator'!$C$44:$C$408,"&lt;="&amp;DATE(E73,12,31)))</f>
        <v>#N/A</v>
      </c>
      <c r="H73" s="14" t="e">
        <f>IF(E73="","",SUMIFS('Refinance Calculator'!$G$44:$G$408,'Refinance Calculator'!$C$44:$C$408,"&gt;="&amp;DATE(E73,1,1),'Refinance Calculator'!$C$44:$C$408,"&lt;="&amp;DATE(E73,12,31)))</f>
        <v>#N/A</v>
      </c>
      <c r="I73" s="14" t="e">
        <f t="shared" si="2"/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35">
      <c r="A74" s="7"/>
      <c r="B74" s="7"/>
      <c r="C74" s="7"/>
      <c r="D74" s="7"/>
      <c r="E74" s="10" t="e">
        <f t="shared" si="3"/>
        <v>#N/A</v>
      </c>
      <c r="F74" s="14" t="e">
        <f>IF(E74="","",SUMIFS('Refinance Calculator'!$E$44:$E$408,'Refinance Calculator'!$C$44:$C$408,"&gt;="&amp;DATE(E74,1,1),'Refinance Calculator'!$C$44:$C$408,"&lt;="&amp;DATE(E74,12,31)))</f>
        <v>#N/A</v>
      </c>
      <c r="G74" s="14" t="e">
        <f>IF(E74="","",SUMIFS('Refinance Calculator'!$F$44:$F$408,'Refinance Calculator'!$C$44:$C$408,"&gt;="&amp;DATE(E74,1,1),'Refinance Calculator'!$C$44:$C$408,"&lt;="&amp;DATE(E74,12,31)))</f>
        <v>#N/A</v>
      </c>
      <c r="H74" s="14" t="e">
        <f>IF(E74="","",SUMIFS('Refinance Calculator'!$G$44:$G$408,'Refinance Calculator'!$C$44:$C$408,"&gt;="&amp;DATE(E74,1,1),'Refinance Calculator'!$C$44:$C$408,"&lt;="&amp;DATE(E74,12,31)))</f>
        <v>#N/A</v>
      </c>
      <c r="I74" s="14" t="e">
        <f t="shared" si="2"/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35">
      <c r="A75" s="7"/>
      <c r="B75" s="7"/>
      <c r="C75" s="7"/>
      <c r="D75" s="7"/>
      <c r="E75" s="10" t="e">
        <f t="shared" si="3"/>
        <v>#N/A</v>
      </c>
      <c r="F75" s="14" t="e">
        <f>IF(E75="","",SUMIFS('Refinance Calculator'!$E$44:$E$408,'Refinance Calculator'!$C$44:$C$408,"&gt;="&amp;DATE(E75,1,1),'Refinance Calculator'!$C$44:$C$408,"&lt;="&amp;DATE(E75,12,31)))</f>
        <v>#N/A</v>
      </c>
      <c r="G75" s="14" t="e">
        <f>IF(E75="","",SUMIFS('Refinance Calculator'!$F$44:$F$408,'Refinance Calculator'!$C$44:$C$408,"&gt;="&amp;DATE(E75,1,1),'Refinance Calculator'!$C$44:$C$408,"&lt;="&amp;DATE(E75,12,31)))</f>
        <v>#N/A</v>
      </c>
      <c r="H75" s="14" t="e">
        <f>IF(E75="","",SUMIFS('Refinance Calculator'!$G$44:$G$408,'Refinance Calculator'!$C$44:$C$408,"&gt;="&amp;DATE(E75,1,1),'Refinance Calculator'!$C$44:$C$408,"&lt;="&amp;DATE(E75,12,31)))</f>
        <v>#N/A</v>
      </c>
      <c r="I75" s="14" t="e">
        <f t="shared" si="2"/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35">
      <c r="A76" s="7"/>
      <c r="B76" s="7"/>
      <c r="C76" s="7"/>
      <c r="D76" s="7"/>
      <c r="E76" s="10" t="e">
        <f t="shared" si="3"/>
        <v>#N/A</v>
      </c>
      <c r="F76" s="14" t="e">
        <f>IF(E76="","",SUMIFS('Refinance Calculator'!$E$44:$E$408,'Refinance Calculator'!$C$44:$C$408,"&gt;="&amp;DATE(E76,1,1),'Refinance Calculator'!$C$44:$C$408,"&lt;="&amp;DATE(E76,12,31)))</f>
        <v>#N/A</v>
      </c>
      <c r="G76" s="14" t="e">
        <f>IF(E76="","",SUMIFS('Refinance Calculator'!$F$44:$F$408,'Refinance Calculator'!$C$44:$C$408,"&gt;="&amp;DATE(E76,1,1),'Refinance Calculator'!$C$44:$C$408,"&lt;="&amp;DATE(E76,12,31)))</f>
        <v>#N/A</v>
      </c>
      <c r="H76" s="14" t="e">
        <f>IF(E76="","",SUMIFS('Refinance Calculator'!$G$44:$G$408,'Refinance Calculator'!$C$44:$C$408,"&gt;="&amp;DATE(E76,1,1),'Refinance Calculator'!$C$44:$C$408,"&lt;="&amp;DATE(E76,12,31)))</f>
        <v>#N/A</v>
      </c>
      <c r="I76" s="14" t="e">
        <f t="shared" si="2"/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35">
      <c r="A77" s="7"/>
      <c r="B77" s="7"/>
      <c r="C77" s="7"/>
      <c r="D77" s="7"/>
      <c r="E77" s="10" t="e">
        <f t="shared" si="3"/>
        <v>#N/A</v>
      </c>
      <c r="F77" s="14" t="e">
        <f>IF(E77="","",SUMIFS('Refinance Calculator'!$E$44:$E$408,'Refinance Calculator'!$C$44:$C$408,"&gt;="&amp;DATE(E77,1,1),'Refinance Calculator'!$C$44:$C$408,"&lt;="&amp;DATE(E77,12,31)))</f>
        <v>#N/A</v>
      </c>
      <c r="G77" s="14" t="e">
        <f>IF(E77="","",SUMIFS('Refinance Calculator'!$F$44:$F$408,'Refinance Calculator'!$C$44:$C$408,"&gt;="&amp;DATE(E77,1,1),'Refinance Calculator'!$C$44:$C$408,"&lt;="&amp;DATE(E77,12,31)))</f>
        <v>#N/A</v>
      </c>
      <c r="H77" s="14" t="e">
        <f>IF(E77="","",SUMIFS('Refinance Calculator'!$G$44:$G$408,'Refinance Calculator'!$C$44:$C$408,"&gt;="&amp;DATE(E77,1,1),'Refinance Calculator'!$C$44:$C$408,"&lt;="&amp;DATE(E77,12,31)))</f>
        <v>#N/A</v>
      </c>
      <c r="I77" s="14" t="e">
        <f t="shared" si="2"/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35">
      <c r="A78" s="7"/>
      <c r="B78" s="7"/>
      <c r="C78" s="7"/>
      <c r="D78" s="7"/>
      <c r="E78" s="10" t="e">
        <f t="shared" si="3"/>
        <v>#N/A</v>
      </c>
      <c r="F78" s="14" t="e">
        <f>IF(E78="","",SUMIFS('Refinance Calculator'!$E$44:$E$408,'Refinance Calculator'!$C$44:$C$408,"&gt;="&amp;DATE(E78,1,1),'Refinance Calculator'!$C$44:$C$408,"&lt;="&amp;DATE(E78,12,31)))</f>
        <v>#N/A</v>
      </c>
      <c r="G78" s="14" t="e">
        <f>IF(E78="","",SUMIFS('Refinance Calculator'!$F$44:$F$408,'Refinance Calculator'!$C$44:$C$408,"&gt;="&amp;DATE(E78,1,1),'Refinance Calculator'!$C$44:$C$408,"&lt;="&amp;DATE(E78,12,31)))</f>
        <v>#N/A</v>
      </c>
      <c r="H78" s="14" t="e">
        <f>IF(E78="","",SUMIFS('Refinance Calculator'!$G$44:$G$408,'Refinance Calculator'!$C$44:$C$408,"&gt;="&amp;DATE(E78,1,1),'Refinance Calculator'!$C$44:$C$408,"&lt;="&amp;DATE(E78,12,31)))</f>
        <v>#N/A</v>
      </c>
      <c r="I78" s="14" t="e">
        <f t="shared" si="2"/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35">
      <c r="A79" s="7"/>
      <c r="B79" s="7"/>
      <c r="C79" s="7"/>
      <c r="D79" s="7"/>
      <c r="E79" s="10" t="e">
        <f t="shared" si="3"/>
        <v>#N/A</v>
      </c>
      <c r="F79" s="14" t="e">
        <f>IF(E79="","",SUMIFS('Refinance Calculator'!$E$44:$E$408,'Refinance Calculator'!$C$44:$C$408,"&gt;="&amp;DATE(E79,1,1),'Refinance Calculator'!$C$44:$C$408,"&lt;="&amp;DATE(E79,12,31)))</f>
        <v>#N/A</v>
      </c>
      <c r="G79" s="14" t="e">
        <f>IF(E79="","",SUMIFS('Refinance Calculator'!$F$44:$F$408,'Refinance Calculator'!$C$44:$C$408,"&gt;="&amp;DATE(E79,1,1),'Refinance Calculator'!$C$44:$C$408,"&lt;="&amp;DATE(E79,12,31)))</f>
        <v>#N/A</v>
      </c>
      <c r="H79" s="14" t="e">
        <f>IF(E79="","",SUMIFS('Refinance Calculator'!$G$44:$G$408,'Refinance Calculator'!$C$44:$C$408,"&gt;="&amp;DATE(E79,1,1),'Refinance Calculator'!$C$44:$C$408,"&lt;="&amp;DATE(E79,12,31)))</f>
        <v>#N/A</v>
      </c>
      <c r="I79" s="14" t="e">
        <f t="shared" si="2"/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35">
      <c r="A80" s="7"/>
      <c r="B80" s="7"/>
      <c r="C80" s="7"/>
      <c r="D80" s="7"/>
      <c r="E80" s="10" t="e">
        <f t="shared" si="3"/>
        <v>#N/A</v>
      </c>
      <c r="F80" s="14" t="e">
        <f>IF(E80="","",SUMIFS('Refinance Calculator'!$E$44:$E$408,'Refinance Calculator'!$C$44:$C$408,"&gt;="&amp;DATE(E80,1,1),'Refinance Calculator'!$C$44:$C$408,"&lt;="&amp;DATE(E80,12,31)))</f>
        <v>#N/A</v>
      </c>
      <c r="G80" s="14" t="e">
        <f>IF(E80="","",SUMIFS('Refinance Calculator'!$F$44:$F$408,'Refinance Calculator'!$C$44:$C$408,"&gt;="&amp;DATE(E80,1,1),'Refinance Calculator'!$C$44:$C$408,"&lt;="&amp;DATE(E80,12,31)))</f>
        <v>#N/A</v>
      </c>
      <c r="H80" s="14" t="e">
        <f>IF(E80="","",SUMIFS('Refinance Calculator'!$G$44:$G$408,'Refinance Calculator'!$C$44:$C$408,"&gt;="&amp;DATE(E80,1,1),'Refinance Calculator'!$C$44:$C$408,"&lt;="&amp;DATE(E80,12,31)))</f>
        <v>#N/A</v>
      </c>
      <c r="I80" s="14" t="e">
        <f t="shared" si="2"/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35">
      <c r="A81" s="7"/>
      <c r="B81" s="7"/>
      <c r="C81" s="7"/>
      <c r="D81" s="7"/>
      <c r="E81" s="10" t="e">
        <f t="shared" si="3"/>
        <v>#N/A</v>
      </c>
      <c r="F81" s="14" t="e">
        <f>IF(E81="","",SUMIFS('Refinance Calculator'!$E$44:$E$408,'Refinance Calculator'!$C$44:$C$408,"&gt;="&amp;DATE(E81,1,1),'Refinance Calculator'!$C$44:$C$408,"&lt;="&amp;DATE(E81,12,31)))</f>
        <v>#N/A</v>
      </c>
      <c r="G81" s="14" t="e">
        <f>IF(E81="","",SUMIFS('Refinance Calculator'!$F$44:$F$408,'Refinance Calculator'!$C$44:$C$408,"&gt;="&amp;DATE(E81,1,1),'Refinance Calculator'!$C$44:$C$408,"&lt;="&amp;DATE(E81,12,31)))</f>
        <v>#N/A</v>
      </c>
      <c r="H81" s="14" t="e">
        <f>IF(E81="","",SUMIFS('Refinance Calculator'!$G$44:$G$408,'Refinance Calculator'!$C$44:$C$408,"&gt;="&amp;DATE(E81,1,1),'Refinance Calculator'!$C$44:$C$408,"&lt;="&amp;DATE(E81,12,31)))</f>
        <v>#N/A</v>
      </c>
      <c r="I81" s="14" t="e">
        <f t="shared" si="2"/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35">
      <c r="A82" s="7"/>
      <c r="B82" s="7"/>
      <c r="C82" s="7"/>
      <c r="D82" s="7"/>
      <c r="E82" s="10" t="e">
        <f t="shared" si="3"/>
        <v>#N/A</v>
      </c>
      <c r="F82" s="14" t="e">
        <f>IF(E82="","",SUMIFS('Refinance Calculator'!$E$44:$E$408,'Refinance Calculator'!$C$44:$C$408,"&gt;="&amp;DATE(E82,1,1),'Refinance Calculator'!$C$44:$C$408,"&lt;="&amp;DATE(E82,12,31)))</f>
        <v>#N/A</v>
      </c>
      <c r="G82" s="14" t="e">
        <f>IF(E82="","",SUMIFS('Refinance Calculator'!$F$44:$F$408,'Refinance Calculator'!$C$44:$C$408,"&gt;="&amp;DATE(E82,1,1),'Refinance Calculator'!$C$44:$C$408,"&lt;="&amp;DATE(E82,12,31)))</f>
        <v>#N/A</v>
      </c>
      <c r="H82" s="14" t="e">
        <f>IF(E82="","",SUMIFS('Refinance Calculator'!$G$44:$G$408,'Refinance Calculator'!$C$44:$C$408,"&gt;="&amp;DATE(E82,1,1),'Refinance Calculator'!$C$44:$C$408,"&lt;="&amp;DATE(E82,12,31)))</f>
        <v>#N/A</v>
      </c>
      <c r="I82" s="14" t="e">
        <f t="shared" si="2"/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35">
      <c r="A83" s="7"/>
      <c r="B83" s="7"/>
      <c r="C83" s="7"/>
      <c r="D83" s="7"/>
      <c r="E83" s="10" t="e">
        <f t="shared" si="3"/>
        <v>#N/A</v>
      </c>
      <c r="F83" s="14" t="e">
        <f>IF(E83="","",SUMIFS('Refinance Calculator'!$E$44:$E$408,'Refinance Calculator'!$C$44:$C$408,"&gt;="&amp;DATE(E83,1,1),'Refinance Calculator'!$C$44:$C$408,"&lt;="&amp;DATE(E83,12,31)))</f>
        <v>#N/A</v>
      </c>
      <c r="G83" s="14" t="e">
        <f>IF(E83="","",SUMIFS('Refinance Calculator'!$F$44:$F$408,'Refinance Calculator'!$C$44:$C$408,"&gt;="&amp;DATE(E83,1,1),'Refinance Calculator'!$C$44:$C$408,"&lt;="&amp;DATE(E83,12,31)))</f>
        <v>#N/A</v>
      </c>
      <c r="H83" s="14" t="e">
        <f>IF(E83="","",SUMIFS('Refinance Calculator'!$G$44:$G$408,'Refinance Calculator'!$C$44:$C$408,"&gt;="&amp;DATE(E83,1,1),'Refinance Calculator'!$C$44:$C$408,"&lt;="&amp;DATE(E83,12,31)))</f>
        <v>#N/A</v>
      </c>
      <c r="I83" s="14" t="e">
        <f t="shared" si="2"/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35">
      <c r="A84" s="7"/>
      <c r="B84" s="7"/>
      <c r="C84" s="7"/>
      <c r="D84" s="7"/>
      <c r="E84" s="10" t="e">
        <f t="shared" si="3"/>
        <v>#N/A</v>
      </c>
      <c r="F84" s="14" t="e">
        <f>IF(E84="","",SUMIFS('Refinance Calculator'!$E$44:$E$408,'Refinance Calculator'!$C$44:$C$408,"&gt;="&amp;DATE(E84,1,1),'Refinance Calculator'!$C$44:$C$408,"&lt;="&amp;DATE(E84,12,31)))</f>
        <v>#N/A</v>
      </c>
      <c r="G84" s="14" t="e">
        <f>IF(E84="","",SUMIFS('Refinance Calculator'!$F$44:$F$408,'Refinance Calculator'!$C$44:$C$408,"&gt;="&amp;DATE(E84,1,1),'Refinance Calculator'!$C$44:$C$408,"&lt;="&amp;DATE(E84,12,31)))</f>
        <v>#N/A</v>
      </c>
      <c r="H84" s="14" t="e">
        <f>IF(E84="","",SUMIFS('Refinance Calculator'!$G$44:$G$408,'Refinance Calculator'!$C$44:$C$408,"&gt;="&amp;DATE(E84,1,1),'Refinance Calculator'!$C$44:$C$408,"&lt;="&amp;DATE(E84,12,31)))</f>
        <v>#N/A</v>
      </c>
      <c r="I84" s="14" t="e">
        <f t="shared" si="2"/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35">
      <c r="A85" s="7"/>
      <c r="B85" s="7"/>
      <c r="C85" s="7"/>
      <c r="D85" s="7"/>
      <c r="E85" s="10" t="e">
        <f t="shared" si="3"/>
        <v>#N/A</v>
      </c>
      <c r="F85" s="14" t="e">
        <f>IF(E85="","",SUMIFS('Refinance Calculator'!$E$44:$E$408,'Refinance Calculator'!$C$44:$C$408,"&gt;="&amp;DATE(E85,1,1),'Refinance Calculator'!$C$44:$C$408,"&lt;="&amp;DATE(E85,12,31)))</f>
        <v>#N/A</v>
      </c>
      <c r="G85" s="14" t="e">
        <f>IF(E85="","",SUMIFS('Refinance Calculator'!$F$44:$F$408,'Refinance Calculator'!$C$44:$C$408,"&gt;="&amp;DATE(E85,1,1),'Refinance Calculator'!$C$44:$C$408,"&lt;="&amp;DATE(E85,12,31)))</f>
        <v>#N/A</v>
      </c>
      <c r="H85" s="14" t="e">
        <f>IF(E85="","",SUMIFS('Refinance Calculator'!$G$44:$G$408,'Refinance Calculator'!$C$44:$C$408,"&gt;="&amp;DATE(E85,1,1),'Refinance Calculator'!$C$44:$C$408,"&lt;="&amp;DATE(E85,12,31)))</f>
        <v>#N/A</v>
      </c>
      <c r="I85" s="14" t="e">
        <f t="shared" si="2"/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35">
      <c r="A86" s="7"/>
      <c r="B86" s="7"/>
      <c r="C86" s="7"/>
      <c r="D86" s="7"/>
      <c r="E86" s="10" t="e">
        <f t="shared" si="3"/>
        <v>#N/A</v>
      </c>
      <c r="F86" s="14" t="e">
        <f>IF(E86="","",SUMIFS('Refinance Calculator'!$E$44:$E$408,'Refinance Calculator'!$C$44:$C$408,"&gt;="&amp;DATE(E86,1,1),'Refinance Calculator'!$C$44:$C$408,"&lt;="&amp;DATE(E86,12,31)))</f>
        <v>#N/A</v>
      </c>
      <c r="G86" s="14" t="e">
        <f>IF(E86="","",SUMIFS('Refinance Calculator'!$F$44:$F$408,'Refinance Calculator'!$C$44:$C$408,"&gt;="&amp;DATE(E86,1,1),'Refinance Calculator'!$C$44:$C$408,"&lt;="&amp;DATE(E86,12,31)))</f>
        <v>#N/A</v>
      </c>
      <c r="H86" s="14" t="e">
        <f>IF(E86="","",SUMIFS('Refinance Calculator'!$G$44:$G$408,'Refinance Calculator'!$C$44:$C$408,"&gt;="&amp;DATE(E86,1,1),'Refinance Calculator'!$C$44:$C$408,"&lt;="&amp;DATE(E86,12,31)))</f>
        <v>#N/A</v>
      </c>
      <c r="I86" s="14" t="e">
        <f t="shared" si="2"/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35">
      <c r="A87" s="7"/>
      <c r="B87" s="7"/>
      <c r="C87" s="7"/>
      <c r="D87" s="7"/>
      <c r="E87" s="10" t="e">
        <f t="shared" si="3"/>
        <v>#N/A</v>
      </c>
      <c r="F87" s="14" t="e">
        <f>IF(E87="","",SUMIFS('Refinance Calculator'!$E$44:$E$408,'Refinance Calculator'!$C$44:$C$408,"&gt;="&amp;DATE(E87,1,1),'Refinance Calculator'!$C$44:$C$408,"&lt;="&amp;DATE(E87,12,31)))</f>
        <v>#N/A</v>
      </c>
      <c r="G87" s="14" t="e">
        <f>IF(E87="","",SUMIFS('Refinance Calculator'!$F$44:$F$408,'Refinance Calculator'!$C$44:$C$408,"&gt;="&amp;DATE(E87,1,1),'Refinance Calculator'!$C$44:$C$408,"&lt;="&amp;DATE(E87,12,31)))</f>
        <v>#N/A</v>
      </c>
      <c r="H87" s="14" t="e">
        <f>IF(E87="","",SUMIFS('Refinance Calculator'!$G$44:$G$408,'Refinance Calculator'!$C$44:$C$408,"&gt;="&amp;DATE(E87,1,1),'Refinance Calculator'!$C$44:$C$408,"&lt;="&amp;DATE(E87,12,31)))</f>
        <v>#N/A</v>
      </c>
      <c r="I87" s="14" t="e">
        <f t="shared" si="2"/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35">
      <c r="A88" s="7"/>
      <c r="B88" s="7"/>
      <c r="C88" s="7"/>
      <c r="D88" s="7"/>
      <c r="E88" s="10" t="e">
        <f t="shared" si="3"/>
        <v>#N/A</v>
      </c>
      <c r="F88" s="14" t="e">
        <f>IF(E88="","",SUMIFS('Refinance Calculator'!$E$44:$E$408,'Refinance Calculator'!$C$44:$C$408,"&gt;="&amp;DATE(E88,1,1),'Refinance Calculator'!$C$44:$C$408,"&lt;="&amp;DATE(E88,12,31)))</f>
        <v>#N/A</v>
      </c>
      <c r="G88" s="14" t="e">
        <f>IF(E88="","",SUMIFS('Refinance Calculator'!$F$44:$F$408,'Refinance Calculator'!$C$44:$C$408,"&gt;="&amp;DATE(E88,1,1),'Refinance Calculator'!$C$44:$C$408,"&lt;="&amp;DATE(E88,12,31)))</f>
        <v>#N/A</v>
      </c>
      <c r="H88" s="14" t="e">
        <f>IF(E88="","",SUMIFS('Refinance Calculator'!$G$44:$G$408,'Refinance Calculator'!$C$44:$C$408,"&gt;="&amp;DATE(E88,1,1),'Refinance Calculator'!$C$44:$C$408,"&lt;="&amp;DATE(E88,12,31)))</f>
        <v>#N/A</v>
      </c>
      <c r="I88" s="14" t="e">
        <f t="shared" ref="I88:I151" si="4">IF(E88="","",IF(ROUND(I87,0)-ROUND((F88+H88),0)=0,0,I87-(F88+H88)))</f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35">
      <c r="A89" s="7"/>
      <c r="B89" s="7"/>
      <c r="C89" s="7"/>
      <c r="D89" s="7"/>
      <c r="E89" s="10" t="e">
        <f t="shared" si="3"/>
        <v>#N/A</v>
      </c>
      <c r="F89" s="14" t="e">
        <f>IF(E89="","",SUMIFS('Refinance Calculator'!$E$44:$E$408,'Refinance Calculator'!$C$44:$C$408,"&gt;="&amp;DATE(E89,1,1),'Refinance Calculator'!$C$44:$C$408,"&lt;="&amp;DATE(E89,12,31)))</f>
        <v>#N/A</v>
      </c>
      <c r="G89" s="14" t="e">
        <f>IF(E89="","",SUMIFS('Refinance Calculator'!$F$44:$F$408,'Refinance Calculator'!$C$44:$C$408,"&gt;="&amp;DATE(E89,1,1),'Refinance Calculator'!$C$44:$C$408,"&lt;="&amp;DATE(E89,12,31)))</f>
        <v>#N/A</v>
      </c>
      <c r="H89" s="14" t="e">
        <f>IF(E89="","",SUMIFS('Refinance Calculator'!$G$44:$G$408,'Refinance Calculator'!$C$44:$C$408,"&gt;="&amp;DATE(E89,1,1),'Refinance Calculator'!$C$44:$C$408,"&lt;="&amp;DATE(E89,12,31)))</f>
        <v>#N/A</v>
      </c>
      <c r="I89" s="14" t="e">
        <f t="shared" si="4"/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35">
      <c r="A90" s="7"/>
      <c r="B90" s="7"/>
      <c r="C90" s="7"/>
      <c r="D90" s="7"/>
      <c r="E90" s="10" t="e">
        <f t="shared" si="3"/>
        <v>#N/A</v>
      </c>
      <c r="F90" s="14" t="e">
        <f>IF(E90="","",SUMIFS('Refinance Calculator'!$E$44:$E$408,'Refinance Calculator'!$C$44:$C$408,"&gt;="&amp;DATE(E90,1,1),'Refinance Calculator'!$C$44:$C$408,"&lt;="&amp;DATE(E90,12,31)))</f>
        <v>#N/A</v>
      </c>
      <c r="G90" s="14" t="e">
        <f>IF(E90="","",SUMIFS('Refinance Calculator'!$F$44:$F$408,'Refinance Calculator'!$C$44:$C$408,"&gt;="&amp;DATE(E90,1,1),'Refinance Calculator'!$C$44:$C$408,"&lt;="&amp;DATE(E90,12,31)))</f>
        <v>#N/A</v>
      </c>
      <c r="H90" s="14" t="e">
        <f>IF(E90="","",SUMIFS('Refinance Calculator'!$G$44:$G$408,'Refinance Calculator'!$C$44:$C$408,"&gt;="&amp;DATE(E90,1,1),'Refinance Calculator'!$C$44:$C$408,"&lt;="&amp;DATE(E90,12,31)))</f>
        <v>#N/A</v>
      </c>
      <c r="I90" s="14" t="e">
        <f t="shared" si="4"/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35">
      <c r="A91" s="7"/>
      <c r="B91" s="7"/>
      <c r="C91" s="7"/>
      <c r="D91" s="7"/>
      <c r="E91" s="10" t="e">
        <f t="shared" si="3"/>
        <v>#N/A</v>
      </c>
      <c r="F91" s="14" t="e">
        <f>IF(E91="","",SUMIFS('Refinance Calculator'!$E$44:$E$408,'Refinance Calculator'!$C$44:$C$408,"&gt;="&amp;DATE(E91,1,1),'Refinance Calculator'!$C$44:$C$408,"&lt;="&amp;DATE(E91,12,31)))</f>
        <v>#N/A</v>
      </c>
      <c r="G91" s="14" t="e">
        <f>IF(E91="","",SUMIFS('Refinance Calculator'!$F$44:$F$408,'Refinance Calculator'!$C$44:$C$408,"&gt;="&amp;DATE(E91,1,1),'Refinance Calculator'!$C$44:$C$408,"&lt;="&amp;DATE(E91,12,31)))</f>
        <v>#N/A</v>
      </c>
      <c r="H91" s="14" t="e">
        <f>IF(E91="","",SUMIFS('Refinance Calculator'!$G$44:$G$408,'Refinance Calculator'!$C$44:$C$408,"&gt;="&amp;DATE(E91,1,1),'Refinance Calculator'!$C$44:$C$408,"&lt;="&amp;DATE(E91,12,31)))</f>
        <v>#N/A</v>
      </c>
      <c r="I91" s="14" t="e">
        <f t="shared" si="4"/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35">
      <c r="A92" s="7"/>
      <c r="B92" s="7"/>
      <c r="C92" s="7"/>
      <c r="D92" s="7"/>
      <c r="E92" s="10" t="e">
        <f t="shared" si="3"/>
        <v>#N/A</v>
      </c>
      <c r="F92" s="14" t="e">
        <f>IF(E92="","",SUMIFS('Refinance Calculator'!$E$44:$E$408,'Refinance Calculator'!$C$44:$C$408,"&gt;="&amp;DATE(E92,1,1),'Refinance Calculator'!$C$44:$C$408,"&lt;="&amp;DATE(E92,12,31)))</f>
        <v>#N/A</v>
      </c>
      <c r="G92" s="14" t="e">
        <f>IF(E92="","",SUMIFS('Refinance Calculator'!$F$44:$F$408,'Refinance Calculator'!$C$44:$C$408,"&gt;="&amp;DATE(E92,1,1),'Refinance Calculator'!$C$44:$C$408,"&lt;="&amp;DATE(E92,12,31)))</f>
        <v>#N/A</v>
      </c>
      <c r="H92" s="14" t="e">
        <f>IF(E92="","",SUMIFS('Refinance Calculator'!$G$44:$G$408,'Refinance Calculator'!$C$44:$C$408,"&gt;="&amp;DATE(E92,1,1),'Refinance Calculator'!$C$44:$C$408,"&lt;="&amp;DATE(E92,12,31)))</f>
        <v>#N/A</v>
      </c>
      <c r="I92" s="14" t="e">
        <f t="shared" si="4"/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35">
      <c r="A93" s="7"/>
      <c r="B93" s="7"/>
      <c r="C93" s="7"/>
      <c r="D93" s="7"/>
      <c r="E93" s="10" t="e">
        <f t="shared" si="3"/>
        <v>#N/A</v>
      </c>
      <c r="F93" s="14" t="e">
        <f>IF(E93="","",SUMIFS('Refinance Calculator'!$E$44:$E$408,'Refinance Calculator'!$C$44:$C$408,"&gt;="&amp;DATE(E93,1,1),'Refinance Calculator'!$C$44:$C$408,"&lt;="&amp;DATE(E93,12,31)))</f>
        <v>#N/A</v>
      </c>
      <c r="G93" s="14" t="e">
        <f>IF(E93="","",SUMIFS('Refinance Calculator'!$F$44:$F$408,'Refinance Calculator'!$C$44:$C$408,"&gt;="&amp;DATE(E93,1,1),'Refinance Calculator'!$C$44:$C$408,"&lt;="&amp;DATE(E93,12,31)))</f>
        <v>#N/A</v>
      </c>
      <c r="H93" s="14" t="e">
        <f>IF(E93="","",SUMIFS('Refinance Calculator'!$G$44:$G$408,'Refinance Calculator'!$C$44:$C$408,"&gt;="&amp;DATE(E93,1,1),'Refinance Calculator'!$C$44:$C$408,"&lt;="&amp;DATE(E93,12,31)))</f>
        <v>#N/A</v>
      </c>
      <c r="I93" s="14" t="e">
        <f t="shared" si="4"/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35">
      <c r="A94" s="7"/>
      <c r="B94" s="7"/>
      <c r="C94" s="7"/>
      <c r="D94" s="7"/>
      <c r="E94" s="10" t="e">
        <f t="shared" si="3"/>
        <v>#N/A</v>
      </c>
      <c r="F94" s="14" t="e">
        <f>IF(E94="","",SUMIFS('Refinance Calculator'!$E$44:$E$408,'Refinance Calculator'!$C$44:$C$408,"&gt;="&amp;DATE(E94,1,1),'Refinance Calculator'!$C$44:$C$408,"&lt;="&amp;DATE(E94,12,31)))</f>
        <v>#N/A</v>
      </c>
      <c r="G94" s="14" t="e">
        <f>IF(E94="","",SUMIFS('Refinance Calculator'!$F$44:$F$408,'Refinance Calculator'!$C$44:$C$408,"&gt;="&amp;DATE(E94,1,1),'Refinance Calculator'!$C$44:$C$408,"&lt;="&amp;DATE(E94,12,31)))</f>
        <v>#N/A</v>
      </c>
      <c r="H94" s="14" t="e">
        <f>IF(E94="","",SUMIFS('Refinance Calculator'!$G$44:$G$408,'Refinance Calculator'!$C$44:$C$408,"&gt;="&amp;DATE(E94,1,1),'Refinance Calculator'!$C$44:$C$408,"&lt;="&amp;DATE(E94,12,31)))</f>
        <v>#N/A</v>
      </c>
      <c r="I94" s="14" t="e">
        <f t="shared" si="4"/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35">
      <c r="A95" s="7"/>
      <c r="B95" s="7"/>
      <c r="C95" s="7"/>
      <c r="D95" s="7"/>
      <c r="E95" s="10" t="e">
        <f t="shared" si="3"/>
        <v>#N/A</v>
      </c>
      <c r="F95" s="14" t="e">
        <f>IF(E95="","",SUMIFS('Refinance Calculator'!$E$44:$E$408,'Refinance Calculator'!$C$44:$C$408,"&gt;="&amp;DATE(E95,1,1),'Refinance Calculator'!$C$44:$C$408,"&lt;="&amp;DATE(E95,12,31)))</f>
        <v>#N/A</v>
      </c>
      <c r="G95" s="14" t="e">
        <f>IF(E95="","",SUMIFS('Refinance Calculator'!$F$44:$F$408,'Refinance Calculator'!$C$44:$C$408,"&gt;="&amp;DATE(E95,1,1),'Refinance Calculator'!$C$44:$C$408,"&lt;="&amp;DATE(E95,12,31)))</f>
        <v>#N/A</v>
      </c>
      <c r="H95" s="14" t="e">
        <f>IF(E95="","",SUMIFS('Refinance Calculator'!$G$44:$G$408,'Refinance Calculator'!$C$44:$C$408,"&gt;="&amp;DATE(E95,1,1),'Refinance Calculator'!$C$44:$C$408,"&lt;="&amp;DATE(E95,12,31)))</f>
        <v>#N/A</v>
      </c>
      <c r="I95" s="14" t="e">
        <f t="shared" si="4"/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35">
      <c r="A96" s="7"/>
      <c r="B96" s="7"/>
      <c r="C96" s="7"/>
      <c r="D96" s="7"/>
      <c r="E96" s="10" t="e">
        <f t="shared" si="3"/>
        <v>#N/A</v>
      </c>
      <c r="F96" s="14" t="e">
        <f>IF(E96="","",SUMIFS('Refinance Calculator'!$E$44:$E$408,'Refinance Calculator'!$C$44:$C$408,"&gt;="&amp;DATE(E96,1,1),'Refinance Calculator'!$C$44:$C$408,"&lt;="&amp;DATE(E96,12,31)))</f>
        <v>#N/A</v>
      </c>
      <c r="G96" s="14" t="e">
        <f>IF(E96="","",SUMIFS('Refinance Calculator'!$F$44:$F$408,'Refinance Calculator'!$C$44:$C$408,"&gt;="&amp;DATE(E96,1,1),'Refinance Calculator'!$C$44:$C$408,"&lt;="&amp;DATE(E96,12,31)))</f>
        <v>#N/A</v>
      </c>
      <c r="H96" s="14" t="e">
        <f>IF(E96="","",SUMIFS('Refinance Calculator'!$G$44:$G$408,'Refinance Calculator'!$C$44:$C$408,"&gt;="&amp;DATE(E96,1,1),'Refinance Calculator'!$C$44:$C$408,"&lt;="&amp;DATE(E96,12,31)))</f>
        <v>#N/A</v>
      </c>
      <c r="I96" s="14" t="e">
        <f t="shared" si="4"/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35">
      <c r="A97" s="7"/>
      <c r="B97" s="7"/>
      <c r="C97" s="7"/>
      <c r="D97" s="7"/>
      <c r="E97" s="10" t="e">
        <f t="shared" si="3"/>
        <v>#N/A</v>
      </c>
      <c r="F97" s="14" t="e">
        <f>IF(E97="","",SUMIFS('Refinance Calculator'!$E$44:$E$408,'Refinance Calculator'!$C$44:$C$408,"&gt;="&amp;DATE(E97,1,1),'Refinance Calculator'!$C$44:$C$408,"&lt;="&amp;DATE(E97,12,31)))</f>
        <v>#N/A</v>
      </c>
      <c r="G97" s="14" t="e">
        <f>IF(E97="","",SUMIFS('Refinance Calculator'!$F$44:$F$408,'Refinance Calculator'!$C$44:$C$408,"&gt;="&amp;DATE(E97,1,1),'Refinance Calculator'!$C$44:$C$408,"&lt;="&amp;DATE(E97,12,31)))</f>
        <v>#N/A</v>
      </c>
      <c r="H97" s="14" t="e">
        <f>IF(E97="","",SUMIFS('Refinance Calculator'!$G$44:$G$408,'Refinance Calculator'!$C$44:$C$408,"&gt;="&amp;DATE(E97,1,1),'Refinance Calculator'!$C$44:$C$408,"&lt;="&amp;DATE(E97,12,31)))</f>
        <v>#N/A</v>
      </c>
      <c r="I97" s="14" t="e">
        <f t="shared" si="4"/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35">
      <c r="A98" s="7"/>
      <c r="B98" s="7"/>
      <c r="C98" s="7"/>
      <c r="D98" s="7"/>
      <c r="E98" s="10" t="e">
        <f t="shared" si="3"/>
        <v>#N/A</v>
      </c>
      <c r="F98" s="14" t="e">
        <f>IF(E98="","",SUMIFS('Refinance Calculator'!$E$44:$E$408,'Refinance Calculator'!$C$44:$C$408,"&gt;="&amp;DATE(E98,1,1),'Refinance Calculator'!$C$44:$C$408,"&lt;="&amp;DATE(E98,12,31)))</f>
        <v>#N/A</v>
      </c>
      <c r="G98" s="14" t="e">
        <f>IF(E98="","",SUMIFS('Refinance Calculator'!$F$44:$F$408,'Refinance Calculator'!$C$44:$C$408,"&gt;="&amp;DATE(E98,1,1),'Refinance Calculator'!$C$44:$C$408,"&lt;="&amp;DATE(E98,12,31)))</f>
        <v>#N/A</v>
      </c>
      <c r="H98" s="14" t="e">
        <f>IF(E98="","",SUMIFS('Refinance Calculator'!$G$44:$G$408,'Refinance Calculator'!$C$44:$C$408,"&gt;="&amp;DATE(E98,1,1),'Refinance Calculator'!$C$44:$C$408,"&lt;="&amp;DATE(E98,12,31)))</f>
        <v>#N/A</v>
      </c>
      <c r="I98" s="14" t="e">
        <f t="shared" si="4"/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35">
      <c r="A99" s="7"/>
      <c r="B99" s="7"/>
      <c r="C99" s="7"/>
      <c r="D99" s="7"/>
      <c r="E99" s="10" t="e">
        <f t="shared" si="3"/>
        <v>#N/A</v>
      </c>
      <c r="F99" s="14" t="e">
        <f>IF(E99="","",SUMIFS('Refinance Calculator'!$E$44:$E$408,'Refinance Calculator'!$C$44:$C$408,"&gt;="&amp;DATE(E99,1,1),'Refinance Calculator'!$C$44:$C$408,"&lt;="&amp;DATE(E99,12,31)))</f>
        <v>#N/A</v>
      </c>
      <c r="G99" s="14" t="e">
        <f>IF(E99="","",SUMIFS('Refinance Calculator'!$F$44:$F$408,'Refinance Calculator'!$C$44:$C$408,"&gt;="&amp;DATE(E99,1,1),'Refinance Calculator'!$C$44:$C$408,"&lt;="&amp;DATE(E99,12,31)))</f>
        <v>#N/A</v>
      </c>
      <c r="H99" s="14" t="e">
        <f>IF(E99="","",SUMIFS('Refinance Calculator'!$G$44:$G$408,'Refinance Calculator'!$C$44:$C$408,"&gt;="&amp;DATE(E99,1,1),'Refinance Calculator'!$C$44:$C$408,"&lt;="&amp;DATE(E99,12,31)))</f>
        <v>#N/A</v>
      </c>
      <c r="I99" s="14" t="e">
        <f t="shared" si="4"/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35">
      <c r="A100" s="7"/>
      <c r="B100" s="7"/>
      <c r="C100" s="7"/>
      <c r="D100" s="7"/>
      <c r="E100" s="10" t="e">
        <f t="shared" si="3"/>
        <v>#N/A</v>
      </c>
      <c r="F100" s="14" t="e">
        <f>IF(E100="","",SUMIFS('Refinance Calculator'!$E$44:$E$408,'Refinance Calculator'!$C$44:$C$408,"&gt;="&amp;DATE(E100,1,1),'Refinance Calculator'!$C$44:$C$408,"&lt;="&amp;DATE(E100,12,31)))</f>
        <v>#N/A</v>
      </c>
      <c r="G100" s="14" t="e">
        <f>IF(E100="","",SUMIFS('Refinance Calculator'!$F$44:$F$408,'Refinance Calculator'!$C$44:$C$408,"&gt;="&amp;DATE(E100,1,1),'Refinance Calculator'!$C$44:$C$408,"&lt;="&amp;DATE(E100,12,31)))</f>
        <v>#N/A</v>
      </c>
      <c r="H100" s="14" t="e">
        <f>IF(E100="","",SUMIFS('Refinance Calculator'!$G$44:$G$408,'Refinance Calculator'!$C$44:$C$408,"&gt;="&amp;DATE(E100,1,1),'Refinance Calculator'!$C$44:$C$408,"&lt;="&amp;DATE(E100,12,31)))</f>
        <v>#N/A</v>
      </c>
      <c r="I100" s="14" t="e">
        <f t="shared" si="4"/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35">
      <c r="A101" s="7"/>
      <c r="B101" s="7"/>
      <c r="C101" s="7"/>
      <c r="D101" s="7"/>
      <c r="E101" s="10" t="e">
        <f t="shared" si="3"/>
        <v>#N/A</v>
      </c>
      <c r="F101" s="14" t="e">
        <f>IF(E101="","",SUMIFS('Refinance Calculator'!$E$44:$E$408,'Refinance Calculator'!$C$44:$C$408,"&gt;="&amp;DATE(E101,1,1),'Refinance Calculator'!$C$44:$C$408,"&lt;="&amp;DATE(E101,12,31)))</f>
        <v>#N/A</v>
      </c>
      <c r="G101" s="14" t="e">
        <f>IF(E101="","",SUMIFS('Refinance Calculator'!$F$44:$F$408,'Refinance Calculator'!$C$44:$C$408,"&gt;="&amp;DATE(E101,1,1),'Refinance Calculator'!$C$44:$C$408,"&lt;="&amp;DATE(E101,12,31)))</f>
        <v>#N/A</v>
      </c>
      <c r="H101" s="14" t="e">
        <f>IF(E101="","",SUMIFS('Refinance Calculator'!$G$44:$G$408,'Refinance Calculator'!$C$44:$C$408,"&gt;="&amp;DATE(E101,1,1),'Refinance Calculator'!$C$44:$C$408,"&lt;="&amp;DATE(E101,12,31)))</f>
        <v>#N/A</v>
      </c>
      <c r="I101" s="14" t="e">
        <f t="shared" si="4"/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35">
      <c r="A102" s="7"/>
      <c r="B102" s="7"/>
      <c r="C102" s="7"/>
      <c r="D102" s="7"/>
      <c r="E102" s="10" t="e">
        <f t="shared" si="3"/>
        <v>#N/A</v>
      </c>
      <c r="F102" s="14" t="e">
        <f>IF(E102="","",SUMIFS('Refinance Calculator'!$E$44:$E$408,'Refinance Calculator'!$C$44:$C$408,"&gt;="&amp;DATE(E102,1,1),'Refinance Calculator'!$C$44:$C$408,"&lt;="&amp;DATE(E102,12,31)))</f>
        <v>#N/A</v>
      </c>
      <c r="G102" s="14" t="e">
        <f>IF(E102="","",SUMIFS('Refinance Calculator'!$F$44:$F$408,'Refinance Calculator'!$C$44:$C$408,"&gt;="&amp;DATE(E102,1,1),'Refinance Calculator'!$C$44:$C$408,"&lt;="&amp;DATE(E102,12,31)))</f>
        <v>#N/A</v>
      </c>
      <c r="H102" s="14" t="e">
        <f>IF(E102="","",SUMIFS('Refinance Calculator'!$G$44:$G$408,'Refinance Calculator'!$C$44:$C$408,"&gt;="&amp;DATE(E102,1,1),'Refinance Calculator'!$C$44:$C$408,"&lt;="&amp;DATE(E102,12,31)))</f>
        <v>#N/A</v>
      </c>
      <c r="I102" s="14" t="e">
        <f t="shared" si="4"/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35">
      <c r="A103" s="7"/>
      <c r="B103" s="7"/>
      <c r="C103" s="7"/>
      <c r="D103" s="7"/>
      <c r="E103" s="10" t="e">
        <f t="shared" si="3"/>
        <v>#N/A</v>
      </c>
      <c r="F103" s="14" t="e">
        <f>IF(E103="","",SUMIFS('Refinance Calculator'!$E$44:$E$408,'Refinance Calculator'!$C$44:$C$408,"&gt;="&amp;DATE(E103,1,1),'Refinance Calculator'!$C$44:$C$408,"&lt;="&amp;DATE(E103,12,31)))</f>
        <v>#N/A</v>
      </c>
      <c r="G103" s="14" t="e">
        <f>IF(E103="","",SUMIFS('Refinance Calculator'!$F$44:$F$408,'Refinance Calculator'!$C$44:$C$408,"&gt;="&amp;DATE(E103,1,1),'Refinance Calculator'!$C$44:$C$408,"&lt;="&amp;DATE(E103,12,31)))</f>
        <v>#N/A</v>
      </c>
      <c r="H103" s="14" t="e">
        <f>IF(E103="","",SUMIFS('Refinance Calculator'!$G$44:$G$408,'Refinance Calculator'!$C$44:$C$408,"&gt;="&amp;DATE(E103,1,1),'Refinance Calculator'!$C$44:$C$408,"&lt;="&amp;DATE(E103,12,31)))</f>
        <v>#N/A</v>
      </c>
      <c r="I103" s="14" t="e">
        <f t="shared" si="4"/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35">
      <c r="A104" s="7"/>
      <c r="B104" s="7"/>
      <c r="C104" s="7"/>
      <c r="D104" s="7"/>
      <c r="E104" s="10" t="e">
        <f t="shared" si="3"/>
        <v>#N/A</v>
      </c>
      <c r="F104" s="14" t="e">
        <f>IF(E104="","",SUMIFS('Refinance Calculator'!$E$44:$E$408,'Refinance Calculator'!$C$44:$C$408,"&gt;="&amp;DATE(E104,1,1),'Refinance Calculator'!$C$44:$C$408,"&lt;="&amp;DATE(E104,12,31)))</f>
        <v>#N/A</v>
      </c>
      <c r="G104" s="14" t="e">
        <f>IF(E104="","",SUMIFS('Refinance Calculator'!$F$44:$F$408,'Refinance Calculator'!$C$44:$C$408,"&gt;="&amp;DATE(E104,1,1),'Refinance Calculator'!$C$44:$C$408,"&lt;="&amp;DATE(E104,12,31)))</f>
        <v>#N/A</v>
      </c>
      <c r="H104" s="14" t="e">
        <f>IF(E104="","",SUMIFS('Refinance Calculator'!$G$44:$G$408,'Refinance Calculator'!$C$44:$C$408,"&gt;="&amp;DATE(E104,1,1),'Refinance Calculator'!$C$44:$C$408,"&lt;="&amp;DATE(E104,12,31)))</f>
        <v>#N/A</v>
      </c>
      <c r="I104" s="14" t="e">
        <f t="shared" si="4"/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35">
      <c r="A105" s="7"/>
      <c r="B105" s="7"/>
      <c r="C105" s="7"/>
      <c r="D105" s="7"/>
      <c r="E105" s="10" t="e">
        <f t="shared" si="3"/>
        <v>#N/A</v>
      </c>
      <c r="F105" s="14" t="e">
        <f>IF(E105="","",SUMIFS('Refinance Calculator'!$E$44:$E$408,'Refinance Calculator'!$C$44:$C$408,"&gt;="&amp;DATE(E105,1,1),'Refinance Calculator'!$C$44:$C$408,"&lt;="&amp;DATE(E105,12,31)))</f>
        <v>#N/A</v>
      </c>
      <c r="G105" s="14" t="e">
        <f>IF(E105="","",SUMIFS('Refinance Calculator'!$F$44:$F$408,'Refinance Calculator'!$C$44:$C$408,"&gt;="&amp;DATE(E105,1,1),'Refinance Calculator'!$C$44:$C$408,"&lt;="&amp;DATE(E105,12,31)))</f>
        <v>#N/A</v>
      </c>
      <c r="H105" s="14" t="e">
        <f>IF(E105="","",SUMIFS('Refinance Calculator'!$G$44:$G$408,'Refinance Calculator'!$C$44:$C$408,"&gt;="&amp;DATE(E105,1,1),'Refinance Calculator'!$C$44:$C$408,"&lt;="&amp;DATE(E105,12,31)))</f>
        <v>#N/A</v>
      </c>
      <c r="I105" s="14" t="e">
        <f t="shared" si="4"/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35">
      <c r="A106" s="7"/>
      <c r="B106" s="7"/>
      <c r="C106" s="7"/>
      <c r="D106" s="7"/>
      <c r="E106" s="10" t="e">
        <f t="shared" si="3"/>
        <v>#N/A</v>
      </c>
      <c r="F106" s="14" t="e">
        <f>IF(E106="","",SUMIFS('Refinance Calculator'!$E$44:$E$408,'Refinance Calculator'!$C$44:$C$408,"&gt;="&amp;DATE(E106,1,1),'Refinance Calculator'!$C$44:$C$408,"&lt;="&amp;DATE(E106,12,31)))</f>
        <v>#N/A</v>
      </c>
      <c r="G106" s="14" t="e">
        <f>IF(E106="","",SUMIFS('Refinance Calculator'!$F$44:$F$408,'Refinance Calculator'!$C$44:$C$408,"&gt;="&amp;DATE(E106,1,1),'Refinance Calculator'!$C$44:$C$408,"&lt;="&amp;DATE(E106,12,31)))</f>
        <v>#N/A</v>
      </c>
      <c r="H106" s="14" t="e">
        <f>IF(E106="","",SUMIFS('Refinance Calculator'!$G$44:$G$408,'Refinance Calculator'!$C$44:$C$408,"&gt;="&amp;DATE(E106,1,1),'Refinance Calculator'!$C$44:$C$408,"&lt;="&amp;DATE(E106,12,31)))</f>
        <v>#N/A</v>
      </c>
      <c r="I106" s="14" t="e">
        <f t="shared" si="4"/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35">
      <c r="A107" s="7"/>
      <c r="B107" s="7"/>
      <c r="C107" s="7"/>
      <c r="D107" s="7"/>
      <c r="E107" s="10" t="e">
        <f t="shared" si="3"/>
        <v>#N/A</v>
      </c>
      <c r="F107" s="14" t="e">
        <f>IF(E107="","",SUMIFS('Refinance Calculator'!$E$44:$E$408,'Refinance Calculator'!$C$44:$C$408,"&gt;="&amp;DATE(E107,1,1),'Refinance Calculator'!$C$44:$C$408,"&lt;="&amp;DATE(E107,12,31)))</f>
        <v>#N/A</v>
      </c>
      <c r="G107" s="14" t="e">
        <f>IF(E107="","",SUMIFS('Refinance Calculator'!$F$44:$F$408,'Refinance Calculator'!$C$44:$C$408,"&gt;="&amp;DATE(E107,1,1),'Refinance Calculator'!$C$44:$C$408,"&lt;="&amp;DATE(E107,12,31)))</f>
        <v>#N/A</v>
      </c>
      <c r="H107" s="14" t="e">
        <f>IF(E107="","",SUMIFS('Refinance Calculator'!$G$44:$G$408,'Refinance Calculator'!$C$44:$C$408,"&gt;="&amp;DATE(E107,1,1),'Refinance Calculator'!$C$44:$C$408,"&lt;="&amp;DATE(E107,12,31)))</f>
        <v>#N/A</v>
      </c>
      <c r="I107" s="14" t="e">
        <f t="shared" si="4"/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35">
      <c r="A108" s="7"/>
      <c r="B108" s="7"/>
      <c r="C108" s="7"/>
      <c r="D108" s="7"/>
      <c r="E108" s="10" t="e">
        <f t="shared" si="3"/>
        <v>#N/A</v>
      </c>
      <c r="F108" s="14" t="e">
        <f>IF(E108="","",SUMIFS('Refinance Calculator'!$E$44:$E$408,'Refinance Calculator'!$C$44:$C$408,"&gt;="&amp;DATE(E108,1,1),'Refinance Calculator'!$C$44:$C$408,"&lt;="&amp;DATE(E108,12,31)))</f>
        <v>#N/A</v>
      </c>
      <c r="G108" s="14" t="e">
        <f>IF(E108="","",SUMIFS('Refinance Calculator'!$F$44:$F$408,'Refinance Calculator'!$C$44:$C$408,"&gt;="&amp;DATE(E108,1,1),'Refinance Calculator'!$C$44:$C$408,"&lt;="&amp;DATE(E108,12,31)))</f>
        <v>#N/A</v>
      </c>
      <c r="H108" s="14" t="e">
        <f>IF(E108="","",SUMIFS('Refinance Calculator'!$G$44:$G$408,'Refinance Calculator'!$C$44:$C$408,"&gt;="&amp;DATE(E108,1,1),'Refinance Calculator'!$C$44:$C$408,"&lt;="&amp;DATE(E108,12,31)))</f>
        <v>#N/A</v>
      </c>
      <c r="I108" s="14" t="e">
        <f t="shared" si="4"/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35">
      <c r="A109" s="7"/>
      <c r="B109" s="7"/>
      <c r="C109" s="7"/>
      <c r="D109" s="7"/>
      <c r="E109" s="10" t="e">
        <f t="shared" si="3"/>
        <v>#N/A</v>
      </c>
      <c r="F109" s="14" t="e">
        <f>IF(E109="","",SUMIFS('Refinance Calculator'!$E$44:$E$408,'Refinance Calculator'!$C$44:$C$408,"&gt;="&amp;DATE(E109,1,1),'Refinance Calculator'!$C$44:$C$408,"&lt;="&amp;DATE(E109,12,31)))</f>
        <v>#N/A</v>
      </c>
      <c r="G109" s="14" t="e">
        <f>IF(E109="","",SUMIFS('Refinance Calculator'!$F$44:$F$408,'Refinance Calculator'!$C$44:$C$408,"&gt;="&amp;DATE(E109,1,1),'Refinance Calculator'!$C$44:$C$408,"&lt;="&amp;DATE(E109,12,31)))</f>
        <v>#N/A</v>
      </c>
      <c r="H109" s="14" t="e">
        <f>IF(E109="","",SUMIFS('Refinance Calculator'!$G$44:$G$408,'Refinance Calculator'!$C$44:$C$408,"&gt;="&amp;DATE(E109,1,1),'Refinance Calculator'!$C$44:$C$408,"&lt;="&amp;DATE(E109,12,31)))</f>
        <v>#N/A</v>
      </c>
      <c r="I109" s="14" t="e">
        <f t="shared" si="4"/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35">
      <c r="A110" s="7"/>
      <c r="B110" s="7"/>
      <c r="C110" s="7"/>
      <c r="D110" s="7"/>
      <c r="E110" s="10" t="e">
        <f t="shared" si="3"/>
        <v>#N/A</v>
      </c>
      <c r="F110" s="14" t="e">
        <f>IF(E110="","",SUMIFS('Refinance Calculator'!$E$44:$E$408,'Refinance Calculator'!$C$44:$C$408,"&gt;="&amp;DATE(E110,1,1),'Refinance Calculator'!$C$44:$C$408,"&lt;="&amp;DATE(E110,12,31)))</f>
        <v>#N/A</v>
      </c>
      <c r="G110" s="14" t="e">
        <f>IF(E110="","",SUMIFS('Refinance Calculator'!$F$44:$F$408,'Refinance Calculator'!$C$44:$C$408,"&gt;="&amp;DATE(E110,1,1),'Refinance Calculator'!$C$44:$C$408,"&lt;="&amp;DATE(E110,12,31)))</f>
        <v>#N/A</v>
      </c>
      <c r="H110" s="14" t="e">
        <f>IF(E110="","",SUMIFS('Refinance Calculator'!$G$44:$G$408,'Refinance Calculator'!$C$44:$C$408,"&gt;="&amp;DATE(E110,1,1),'Refinance Calculator'!$C$44:$C$408,"&lt;="&amp;DATE(E110,12,31)))</f>
        <v>#N/A</v>
      </c>
      <c r="I110" s="14" t="e">
        <f t="shared" si="4"/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35">
      <c r="A111" s="7"/>
      <c r="B111" s="7"/>
      <c r="C111" s="7"/>
      <c r="D111" s="7"/>
      <c r="E111" s="10" t="e">
        <f t="shared" si="3"/>
        <v>#N/A</v>
      </c>
      <c r="F111" s="14" t="e">
        <f>IF(E111="","",SUMIFS('Refinance Calculator'!$E$44:$E$408,'Refinance Calculator'!$C$44:$C$408,"&gt;="&amp;DATE(E111,1,1),'Refinance Calculator'!$C$44:$C$408,"&lt;="&amp;DATE(E111,12,31)))</f>
        <v>#N/A</v>
      </c>
      <c r="G111" s="14" t="e">
        <f>IF(E111="","",SUMIFS('Refinance Calculator'!$F$44:$F$408,'Refinance Calculator'!$C$44:$C$408,"&gt;="&amp;DATE(E111,1,1),'Refinance Calculator'!$C$44:$C$408,"&lt;="&amp;DATE(E111,12,31)))</f>
        <v>#N/A</v>
      </c>
      <c r="H111" s="14" t="e">
        <f>IF(E111="","",SUMIFS('Refinance Calculator'!$G$44:$G$408,'Refinance Calculator'!$C$44:$C$408,"&gt;="&amp;DATE(E111,1,1),'Refinance Calculator'!$C$44:$C$408,"&lt;="&amp;DATE(E111,12,31)))</f>
        <v>#N/A</v>
      </c>
      <c r="I111" s="14" t="e">
        <f t="shared" si="4"/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35">
      <c r="A112" s="7"/>
      <c r="B112" s="7"/>
      <c r="C112" s="7"/>
      <c r="D112" s="7"/>
      <c r="E112" s="10" t="e">
        <f t="shared" si="3"/>
        <v>#N/A</v>
      </c>
      <c r="F112" s="14" t="e">
        <f>IF(E112="","",SUMIFS('Refinance Calculator'!$E$44:$E$408,'Refinance Calculator'!$C$44:$C$408,"&gt;="&amp;DATE(E112,1,1),'Refinance Calculator'!$C$44:$C$408,"&lt;="&amp;DATE(E112,12,31)))</f>
        <v>#N/A</v>
      </c>
      <c r="G112" s="14" t="e">
        <f>IF(E112="","",SUMIFS('Refinance Calculator'!$F$44:$F$408,'Refinance Calculator'!$C$44:$C$408,"&gt;="&amp;DATE(E112,1,1),'Refinance Calculator'!$C$44:$C$408,"&lt;="&amp;DATE(E112,12,31)))</f>
        <v>#N/A</v>
      </c>
      <c r="H112" s="14" t="e">
        <f>IF(E112="","",SUMIFS('Refinance Calculator'!$G$44:$G$408,'Refinance Calculator'!$C$44:$C$408,"&gt;="&amp;DATE(E112,1,1),'Refinance Calculator'!$C$44:$C$408,"&lt;="&amp;DATE(E112,12,31)))</f>
        <v>#N/A</v>
      </c>
      <c r="I112" s="14" t="e">
        <f t="shared" si="4"/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35">
      <c r="A113" s="7"/>
      <c r="B113" s="7"/>
      <c r="C113" s="7"/>
      <c r="D113" s="7"/>
      <c r="E113" s="10" t="e">
        <f t="shared" si="3"/>
        <v>#N/A</v>
      </c>
      <c r="F113" s="14" t="e">
        <f>IF(E113="","",SUMIFS('Refinance Calculator'!$E$44:$E$408,'Refinance Calculator'!$C$44:$C$408,"&gt;="&amp;DATE(E113,1,1),'Refinance Calculator'!$C$44:$C$408,"&lt;="&amp;DATE(E113,12,31)))</f>
        <v>#N/A</v>
      </c>
      <c r="G113" s="14" t="e">
        <f>IF(E113="","",SUMIFS('Refinance Calculator'!$F$44:$F$408,'Refinance Calculator'!$C$44:$C$408,"&gt;="&amp;DATE(E113,1,1),'Refinance Calculator'!$C$44:$C$408,"&lt;="&amp;DATE(E113,12,31)))</f>
        <v>#N/A</v>
      </c>
      <c r="H113" s="14" t="e">
        <f>IF(E113="","",SUMIFS('Refinance Calculator'!$G$44:$G$408,'Refinance Calculator'!$C$44:$C$408,"&gt;="&amp;DATE(E113,1,1),'Refinance Calculator'!$C$44:$C$408,"&lt;="&amp;DATE(E113,12,31)))</f>
        <v>#N/A</v>
      </c>
      <c r="I113" s="14" t="e">
        <f t="shared" si="4"/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35">
      <c r="A114" s="7"/>
      <c r="B114" s="7"/>
      <c r="C114" s="7"/>
      <c r="D114" s="7"/>
      <c r="E114" s="10" t="e">
        <f t="shared" si="3"/>
        <v>#N/A</v>
      </c>
      <c r="F114" s="14" t="e">
        <f>IF(E114="","",SUMIFS('Refinance Calculator'!$E$44:$E$408,'Refinance Calculator'!$C$44:$C$408,"&gt;="&amp;DATE(E114,1,1),'Refinance Calculator'!$C$44:$C$408,"&lt;="&amp;DATE(E114,12,31)))</f>
        <v>#N/A</v>
      </c>
      <c r="G114" s="14" t="e">
        <f>IF(E114="","",SUMIFS('Refinance Calculator'!$F$44:$F$408,'Refinance Calculator'!$C$44:$C$408,"&gt;="&amp;DATE(E114,1,1),'Refinance Calculator'!$C$44:$C$408,"&lt;="&amp;DATE(E114,12,31)))</f>
        <v>#N/A</v>
      </c>
      <c r="H114" s="14" t="e">
        <f>IF(E114="","",SUMIFS('Refinance Calculator'!$G$44:$G$408,'Refinance Calculator'!$C$44:$C$408,"&gt;="&amp;DATE(E114,1,1),'Refinance Calculator'!$C$44:$C$408,"&lt;="&amp;DATE(E114,12,31)))</f>
        <v>#N/A</v>
      </c>
      <c r="I114" s="14" t="e">
        <f t="shared" si="4"/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35">
      <c r="A115" s="7"/>
      <c r="B115" s="7"/>
      <c r="C115" s="7"/>
      <c r="D115" s="7"/>
      <c r="E115" s="10" t="e">
        <f t="shared" si="3"/>
        <v>#N/A</v>
      </c>
      <c r="F115" s="14" t="e">
        <f>IF(E115="","",SUMIFS('Refinance Calculator'!$E$44:$E$408,'Refinance Calculator'!$C$44:$C$408,"&gt;="&amp;DATE(E115,1,1),'Refinance Calculator'!$C$44:$C$408,"&lt;="&amp;DATE(E115,12,31)))</f>
        <v>#N/A</v>
      </c>
      <c r="G115" s="14" t="e">
        <f>IF(E115="","",SUMIFS('Refinance Calculator'!$F$44:$F$408,'Refinance Calculator'!$C$44:$C$408,"&gt;="&amp;DATE(E115,1,1),'Refinance Calculator'!$C$44:$C$408,"&lt;="&amp;DATE(E115,12,31)))</f>
        <v>#N/A</v>
      </c>
      <c r="H115" s="14" t="e">
        <f>IF(E115="","",SUMIFS('Refinance Calculator'!$G$44:$G$408,'Refinance Calculator'!$C$44:$C$408,"&gt;="&amp;DATE(E115,1,1),'Refinance Calculator'!$C$44:$C$408,"&lt;="&amp;DATE(E115,12,31)))</f>
        <v>#N/A</v>
      </c>
      <c r="I115" s="14" t="e">
        <f t="shared" si="4"/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35">
      <c r="A116" s="7"/>
      <c r="B116" s="7"/>
      <c r="C116" s="7"/>
      <c r="D116" s="7"/>
      <c r="E116" s="10" t="e">
        <f t="shared" si="3"/>
        <v>#N/A</v>
      </c>
      <c r="F116" s="14" t="e">
        <f>IF(E116="","",SUMIFS('Refinance Calculator'!$E$44:$E$408,'Refinance Calculator'!$C$44:$C$408,"&gt;="&amp;DATE(E116,1,1),'Refinance Calculator'!$C$44:$C$408,"&lt;="&amp;DATE(E116,12,31)))</f>
        <v>#N/A</v>
      </c>
      <c r="G116" s="14" t="e">
        <f>IF(E116="","",SUMIFS('Refinance Calculator'!$F$44:$F$408,'Refinance Calculator'!$C$44:$C$408,"&gt;="&amp;DATE(E116,1,1),'Refinance Calculator'!$C$44:$C$408,"&lt;="&amp;DATE(E116,12,31)))</f>
        <v>#N/A</v>
      </c>
      <c r="H116" s="14" t="e">
        <f>IF(E116="","",SUMIFS('Refinance Calculator'!$G$44:$G$408,'Refinance Calculator'!$C$44:$C$408,"&gt;="&amp;DATE(E116,1,1),'Refinance Calculator'!$C$44:$C$408,"&lt;="&amp;DATE(E116,12,31)))</f>
        <v>#N/A</v>
      </c>
      <c r="I116" s="14" t="e">
        <f t="shared" si="4"/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35">
      <c r="A117" s="7"/>
      <c r="B117" s="7"/>
      <c r="C117" s="7"/>
      <c r="D117" s="7"/>
      <c r="E117" s="10" t="e">
        <f t="shared" si="3"/>
        <v>#N/A</v>
      </c>
      <c r="F117" s="14" t="e">
        <f>IF(E117="","",SUMIFS('Refinance Calculator'!$E$44:$E$408,'Refinance Calculator'!$C$44:$C$408,"&gt;="&amp;DATE(E117,1,1),'Refinance Calculator'!$C$44:$C$408,"&lt;="&amp;DATE(E117,12,31)))</f>
        <v>#N/A</v>
      </c>
      <c r="G117" s="14" t="e">
        <f>IF(E117="","",SUMIFS('Refinance Calculator'!$F$44:$F$408,'Refinance Calculator'!$C$44:$C$408,"&gt;="&amp;DATE(E117,1,1),'Refinance Calculator'!$C$44:$C$408,"&lt;="&amp;DATE(E117,12,31)))</f>
        <v>#N/A</v>
      </c>
      <c r="H117" s="14" t="e">
        <f>IF(E117="","",SUMIFS('Refinance Calculator'!$G$44:$G$408,'Refinance Calculator'!$C$44:$C$408,"&gt;="&amp;DATE(E117,1,1),'Refinance Calculator'!$C$44:$C$408,"&lt;="&amp;DATE(E117,12,31)))</f>
        <v>#N/A</v>
      </c>
      <c r="I117" s="14" t="e">
        <f t="shared" si="4"/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35">
      <c r="A118" s="7"/>
      <c r="B118" s="7"/>
      <c r="C118" s="7"/>
      <c r="D118" s="7"/>
      <c r="E118" s="10" t="e">
        <f t="shared" si="3"/>
        <v>#N/A</v>
      </c>
      <c r="F118" s="14" t="e">
        <f>IF(E118="","",SUMIFS('Refinance Calculator'!$E$44:$E$408,'Refinance Calculator'!$C$44:$C$408,"&gt;="&amp;DATE(E118,1,1),'Refinance Calculator'!$C$44:$C$408,"&lt;="&amp;DATE(E118,12,31)))</f>
        <v>#N/A</v>
      </c>
      <c r="G118" s="14" t="e">
        <f>IF(E118="","",SUMIFS('Refinance Calculator'!$F$44:$F$408,'Refinance Calculator'!$C$44:$C$408,"&gt;="&amp;DATE(E118,1,1),'Refinance Calculator'!$C$44:$C$408,"&lt;="&amp;DATE(E118,12,31)))</f>
        <v>#N/A</v>
      </c>
      <c r="H118" s="14" t="e">
        <f>IF(E118="","",SUMIFS('Refinance Calculator'!$G$44:$G$408,'Refinance Calculator'!$C$44:$C$408,"&gt;="&amp;DATE(E118,1,1),'Refinance Calculator'!$C$44:$C$408,"&lt;="&amp;DATE(E118,12,31)))</f>
        <v>#N/A</v>
      </c>
      <c r="I118" s="14" t="e">
        <f t="shared" si="4"/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35">
      <c r="A119" s="7"/>
      <c r="B119" s="7"/>
      <c r="C119" s="7"/>
      <c r="D119" s="7"/>
      <c r="E119" s="10" t="e">
        <f t="shared" si="3"/>
        <v>#N/A</v>
      </c>
      <c r="F119" s="14" t="e">
        <f>IF(E119="","",SUMIFS('Refinance Calculator'!$E$44:$E$408,'Refinance Calculator'!$C$44:$C$408,"&gt;="&amp;DATE(E119,1,1),'Refinance Calculator'!$C$44:$C$408,"&lt;="&amp;DATE(E119,12,31)))</f>
        <v>#N/A</v>
      </c>
      <c r="G119" s="14" t="e">
        <f>IF(E119="","",SUMIFS('Refinance Calculator'!$F$44:$F$408,'Refinance Calculator'!$C$44:$C$408,"&gt;="&amp;DATE(E119,1,1),'Refinance Calculator'!$C$44:$C$408,"&lt;="&amp;DATE(E119,12,31)))</f>
        <v>#N/A</v>
      </c>
      <c r="H119" s="14" t="e">
        <f>IF(E119="","",SUMIFS('Refinance Calculator'!$G$44:$G$408,'Refinance Calculator'!$C$44:$C$408,"&gt;="&amp;DATE(E119,1,1),'Refinance Calculator'!$C$44:$C$408,"&lt;="&amp;DATE(E119,12,31)))</f>
        <v>#N/A</v>
      </c>
      <c r="I119" s="14" t="e">
        <f t="shared" si="4"/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35">
      <c r="A120" s="7"/>
      <c r="B120" s="7"/>
      <c r="C120" s="7"/>
      <c r="D120" s="7"/>
      <c r="E120" s="10" t="e">
        <f t="shared" si="3"/>
        <v>#N/A</v>
      </c>
      <c r="F120" s="14" t="e">
        <f>IF(E120="","",SUMIFS('Refinance Calculator'!$E$44:$E$408,'Refinance Calculator'!$C$44:$C$408,"&gt;="&amp;DATE(E120,1,1),'Refinance Calculator'!$C$44:$C$408,"&lt;="&amp;DATE(E120,12,31)))</f>
        <v>#N/A</v>
      </c>
      <c r="G120" s="14" t="e">
        <f>IF(E120="","",SUMIFS('Refinance Calculator'!$F$44:$F$408,'Refinance Calculator'!$C$44:$C$408,"&gt;="&amp;DATE(E120,1,1),'Refinance Calculator'!$C$44:$C$408,"&lt;="&amp;DATE(E120,12,31)))</f>
        <v>#N/A</v>
      </c>
      <c r="H120" s="14" t="e">
        <f>IF(E120="","",SUMIFS('Refinance Calculator'!$G$44:$G$408,'Refinance Calculator'!$C$44:$C$408,"&gt;="&amp;DATE(E120,1,1),'Refinance Calculator'!$C$44:$C$408,"&lt;="&amp;DATE(E120,12,31)))</f>
        <v>#N/A</v>
      </c>
      <c r="I120" s="14" t="e">
        <f t="shared" si="4"/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35">
      <c r="A121" s="7"/>
      <c r="B121" s="7"/>
      <c r="C121" s="7"/>
      <c r="D121" s="7"/>
      <c r="E121" s="10" t="e">
        <f t="shared" si="3"/>
        <v>#N/A</v>
      </c>
      <c r="F121" s="14" t="e">
        <f>IF(E121="","",SUMIFS('Refinance Calculator'!$E$44:$E$408,'Refinance Calculator'!$C$44:$C$408,"&gt;="&amp;DATE(E121,1,1),'Refinance Calculator'!$C$44:$C$408,"&lt;="&amp;DATE(E121,12,31)))</f>
        <v>#N/A</v>
      </c>
      <c r="G121" s="14" t="e">
        <f>IF(E121="","",SUMIFS('Refinance Calculator'!$F$44:$F$408,'Refinance Calculator'!$C$44:$C$408,"&gt;="&amp;DATE(E121,1,1),'Refinance Calculator'!$C$44:$C$408,"&lt;="&amp;DATE(E121,12,31)))</f>
        <v>#N/A</v>
      </c>
      <c r="H121" s="14" t="e">
        <f>IF(E121="","",SUMIFS('Refinance Calculator'!$G$44:$G$408,'Refinance Calculator'!$C$44:$C$408,"&gt;="&amp;DATE(E121,1,1),'Refinance Calculator'!$C$44:$C$408,"&lt;="&amp;DATE(E121,12,31)))</f>
        <v>#N/A</v>
      </c>
      <c r="I121" s="14" t="e">
        <f t="shared" si="4"/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35">
      <c r="A122" s="7"/>
      <c r="B122" s="7"/>
      <c r="C122" s="7"/>
      <c r="D122" s="7"/>
      <c r="E122" s="10" t="e">
        <f t="shared" si="3"/>
        <v>#N/A</v>
      </c>
      <c r="F122" s="14" t="e">
        <f>IF(E122="","",SUMIFS('Refinance Calculator'!$E$44:$E$408,'Refinance Calculator'!$C$44:$C$408,"&gt;="&amp;DATE(E122,1,1),'Refinance Calculator'!$C$44:$C$408,"&lt;="&amp;DATE(E122,12,31)))</f>
        <v>#N/A</v>
      </c>
      <c r="G122" s="14" t="e">
        <f>IF(E122="","",SUMIFS('Refinance Calculator'!$F$44:$F$408,'Refinance Calculator'!$C$44:$C$408,"&gt;="&amp;DATE(E122,1,1),'Refinance Calculator'!$C$44:$C$408,"&lt;="&amp;DATE(E122,12,31)))</f>
        <v>#N/A</v>
      </c>
      <c r="H122" s="14" t="e">
        <f>IF(E122="","",SUMIFS('Refinance Calculator'!$G$44:$G$408,'Refinance Calculator'!$C$44:$C$408,"&gt;="&amp;DATE(E122,1,1),'Refinance Calculator'!$C$44:$C$408,"&lt;="&amp;DATE(E122,12,31)))</f>
        <v>#N/A</v>
      </c>
      <c r="I122" s="14" t="e">
        <f t="shared" si="4"/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35">
      <c r="A123" s="7"/>
      <c r="B123" s="7"/>
      <c r="C123" s="7"/>
      <c r="D123" s="7"/>
      <c r="E123" s="10" t="e">
        <f t="shared" si="3"/>
        <v>#N/A</v>
      </c>
      <c r="F123" s="14" t="e">
        <f>IF(E123="","",SUMIFS('Refinance Calculator'!$E$44:$E$408,'Refinance Calculator'!$C$44:$C$408,"&gt;="&amp;DATE(E123,1,1),'Refinance Calculator'!$C$44:$C$408,"&lt;="&amp;DATE(E123,12,31)))</f>
        <v>#N/A</v>
      </c>
      <c r="G123" s="14" t="e">
        <f>IF(E123="","",SUMIFS('Refinance Calculator'!$F$44:$F$408,'Refinance Calculator'!$C$44:$C$408,"&gt;="&amp;DATE(E123,1,1),'Refinance Calculator'!$C$44:$C$408,"&lt;="&amp;DATE(E123,12,31)))</f>
        <v>#N/A</v>
      </c>
      <c r="H123" s="14" t="e">
        <f>IF(E123="","",SUMIFS('Refinance Calculator'!$G$44:$G$408,'Refinance Calculator'!$C$44:$C$408,"&gt;="&amp;DATE(E123,1,1),'Refinance Calculator'!$C$44:$C$408,"&lt;="&amp;DATE(E123,12,31)))</f>
        <v>#N/A</v>
      </c>
      <c r="I123" s="14" t="e">
        <f t="shared" si="4"/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35">
      <c r="A124" s="7"/>
      <c r="B124" s="7"/>
      <c r="C124" s="7"/>
      <c r="D124" s="7"/>
      <c r="E124" s="10" t="e">
        <f t="shared" si="3"/>
        <v>#N/A</v>
      </c>
      <c r="F124" s="14" t="e">
        <f>IF(E124="","",SUMIFS('Refinance Calculator'!$E$44:$E$408,'Refinance Calculator'!$C$44:$C$408,"&gt;="&amp;DATE(E124,1,1),'Refinance Calculator'!$C$44:$C$408,"&lt;="&amp;DATE(E124,12,31)))</f>
        <v>#N/A</v>
      </c>
      <c r="G124" s="14" t="e">
        <f>IF(E124="","",SUMIFS('Refinance Calculator'!$F$44:$F$408,'Refinance Calculator'!$C$44:$C$408,"&gt;="&amp;DATE(E124,1,1),'Refinance Calculator'!$C$44:$C$408,"&lt;="&amp;DATE(E124,12,31)))</f>
        <v>#N/A</v>
      </c>
      <c r="H124" s="14" t="e">
        <f>IF(E124="","",SUMIFS('Refinance Calculator'!$G$44:$G$408,'Refinance Calculator'!$C$44:$C$408,"&gt;="&amp;DATE(E124,1,1),'Refinance Calculator'!$C$44:$C$408,"&lt;="&amp;DATE(E124,12,31)))</f>
        <v>#N/A</v>
      </c>
      <c r="I124" s="14" t="e">
        <f t="shared" si="4"/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35">
      <c r="A125" s="7"/>
      <c r="B125" s="7"/>
      <c r="C125" s="7"/>
      <c r="D125" s="7"/>
      <c r="E125" s="10" t="e">
        <f t="shared" si="3"/>
        <v>#N/A</v>
      </c>
      <c r="F125" s="14" t="e">
        <f>IF(E125="","",SUMIFS('Refinance Calculator'!$E$44:$E$408,'Refinance Calculator'!$C$44:$C$408,"&gt;="&amp;DATE(E125,1,1),'Refinance Calculator'!$C$44:$C$408,"&lt;="&amp;DATE(E125,12,31)))</f>
        <v>#N/A</v>
      </c>
      <c r="G125" s="14" t="e">
        <f>IF(E125="","",SUMIFS('Refinance Calculator'!$F$44:$F$408,'Refinance Calculator'!$C$44:$C$408,"&gt;="&amp;DATE(E125,1,1),'Refinance Calculator'!$C$44:$C$408,"&lt;="&amp;DATE(E125,12,31)))</f>
        <v>#N/A</v>
      </c>
      <c r="H125" s="14" t="e">
        <f>IF(E125="","",SUMIFS('Refinance Calculator'!$G$44:$G$408,'Refinance Calculator'!$C$44:$C$408,"&gt;="&amp;DATE(E125,1,1),'Refinance Calculator'!$C$44:$C$408,"&lt;="&amp;DATE(E125,12,31)))</f>
        <v>#N/A</v>
      </c>
      <c r="I125" s="14" t="e">
        <f t="shared" si="4"/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35">
      <c r="A126" s="7"/>
      <c r="B126" s="7"/>
      <c r="C126" s="7"/>
      <c r="D126" s="7"/>
      <c r="E126" s="10" t="e">
        <f t="shared" si="3"/>
        <v>#N/A</v>
      </c>
      <c r="F126" s="14" t="e">
        <f>IF(E126="","",SUMIFS('Refinance Calculator'!$E$44:$E$408,'Refinance Calculator'!$C$44:$C$408,"&gt;="&amp;DATE(E126,1,1),'Refinance Calculator'!$C$44:$C$408,"&lt;="&amp;DATE(E126,12,31)))</f>
        <v>#N/A</v>
      </c>
      <c r="G126" s="14" t="e">
        <f>IF(E126="","",SUMIFS('Refinance Calculator'!$F$44:$F$408,'Refinance Calculator'!$C$44:$C$408,"&gt;="&amp;DATE(E126,1,1),'Refinance Calculator'!$C$44:$C$408,"&lt;="&amp;DATE(E126,12,31)))</f>
        <v>#N/A</v>
      </c>
      <c r="H126" s="14" t="e">
        <f>IF(E126="","",SUMIFS('Refinance Calculator'!$G$44:$G$408,'Refinance Calculator'!$C$44:$C$408,"&gt;="&amp;DATE(E126,1,1),'Refinance Calculator'!$C$44:$C$408,"&lt;="&amp;DATE(E126,12,31)))</f>
        <v>#N/A</v>
      </c>
      <c r="I126" s="14" t="e">
        <f t="shared" si="4"/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35">
      <c r="A127" s="7"/>
      <c r="B127" s="7"/>
      <c r="C127" s="7"/>
      <c r="D127" s="7"/>
      <c r="E127" s="10" t="e">
        <f t="shared" si="3"/>
        <v>#N/A</v>
      </c>
      <c r="F127" s="14" t="e">
        <f>IF(E127="","",SUMIFS('Refinance Calculator'!$E$44:$E$408,'Refinance Calculator'!$C$44:$C$408,"&gt;="&amp;DATE(E127,1,1),'Refinance Calculator'!$C$44:$C$408,"&lt;="&amp;DATE(E127,12,31)))</f>
        <v>#N/A</v>
      </c>
      <c r="G127" s="14" t="e">
        <f>IF(E127="","",SUMIFS('Refinance Calculator'!$F$44:$F$408,'Refinance Calculator'!$C$44:$C$408,"&gt;="&amp;DATE(E127,1,1),'Refinance Calculator'!$C$44:$C$408,"&lt;="&amp;DATE(E127,12,31)))</f>
        <v>#N/A</v>
      </c>
      <c r="H127" s="14" t="e">
        <f>IF(E127="","",SUMIFS('Refinance Calculator'!$G$44:$G$408,'Refinance Calculator'!$C$44:$C$408,"&gt;="&amp;DATE(E127,1,1),'Refinance Calculator'!$C$44:$C$408,"&lt;="&amp;DATE(E127,12,31)))</f>
        <v>#N/A</v>
      </c>
      <c r="I127" s="14" t="e">
        <f t="shared" si="4"/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35">
      <c r="A128" s="7"/>
      <c r="B128" s="7"/>
      <c r="C128" s="7"/>
      <c r="D128" s="7"/>
      <c r="E128" s="10" t="e">
        <f t="shared" si="3"/>
        <v>#N/A</v>
      </c>
      <c r="F128" s="14" t="e">
        <f>IF(E128="","",SUMIFS('Refinance Calculator'!$E$44:$E$408,'Refinance Calculator'!$C$44:$C$408,"&gt;="&amp;DATE(E128,1,1),'Refinance Calculator'!$C$44:$C$408,"&lt;="&amp;DATE(E128,12,31)))</f>
        <v>#N/A</v>
      </c>
      <c r="G128" s="14" t="e">
        <f>IF(E128="","",SUMIFS('Refinance Calculator'!$F$44:$F$408,'Refinance Calculator'!$C$44:$C$408,"&gt;="&amp;DATE(E128,1,1),'Refinance Calculator'!$C$44:$C$408,"&lt;="&amp;DATE(E128,12,31)))</f>
        <v>#N/A</v>
      </c>
      <c r="H128" s="14" t="e">
        <f>IF(E128="","",SUMIFS('Refinance Calculator'!$G$44:$G$408,'Refinance Calculator'!$C$44:$C$408,"&gt;="&amp;DATE(E128,1,1),'Refinance Calculator'!$C$44:$C$408,"&lt;="&amp;DATE(E128,12,31)))</f>
        <v>#N/A</v>
      </c>
      <c r="I128" s="14" t="e">
        <f t="shared" si="4"/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35">
      <c r="A129" s="7"/>
      <c r="B129" s="7"/>
      <c r="C129" s="7"/>
      <c r="D129" s="7"/>
      <c r="E129" s="10" t="e">
        <f t="shared" si="3"/>
        <v>#N/A</v>
      </c>
      <c r="F129" s="14" t="e">
        <f>IF(E129="","",SUMIFS('Refinance Calculator'!$E$44:$E$408,'Refinance Calculator'!$C$44:$C$408,"&gt;="&amp;DATE(E129,1,1),'Refinance Calculator'!$C$44:$C$408,"&lt;="&amp;DATE(E129,12,31)))</f>
        <v>#N/A</v>
      </c>
      <c r="G129" s="14" t="e">
        <f>IF(E129="","",SUMIFS('Refinance Calculator'!$F$44:$F$408,'Refinance Calculator'!$C$44:$C$408,"&gt;="&amp;DATE(E129,1,1),'Refinance Calculator'!$C$44:$C$408,"&lt;="&amp;DATE(E129,12,31)))</f>
        <v>#N/A</v>
      </c>
      <c r="H129" s="14" t="e">
        <f>IF(E129="","",SUMIFS('Refinance Calculator'!$G$44:$G$408,'Refinance Calculator'!$C$44:$C$408,"&gt;="&amp;DATE(E129,1,1),'Refinance Calculator'!$C$44:$C$408,"&lt;="&amp;DATE(E129,12,31)))</f>
        <v>#N/A</v>
      </c>
      <c r="I129" s="14" t="e">
        <f t="shared" si="4"/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35">
      <c r="A130" s="7"/>
      <c r="B130" s="7"/>
      <c r="C130" s="7"/>
      <c r="D130" s="7"/>
      <c r="E130" s="10" t="e">
        <f t="shared" si="3"/>
        <v>#N/A</v>
      </c>
      <c r="F130" s="14" t="e">
        <f>IF(E130="","",SUMIFS('Refinance Calculator'!$E$44:$E$408,'Refinance Calculator'!$C$44:$C$408,"&gt;="&amp;DATE(E130,1,1),'Refinance Calculator'!$C$44:$C$408,"&lt;="&amp;DATE(E130,12,31)))</f>
        <v>#N/A</v>
      </c>
      <c r="G130" s="14" t="e">
        <f>IF(E130="","",SUMIFS('Refinance Calculator'!$F$44:$F$408,'Refinance Calculator'!$C$44:$C$408,"&gt;="&amp;DATE(E130,1,1),'Refinance Calculator'!$C$44:$C$408,"&lt;="&amp;DATE(E130,12,31)))</f>
        <v>#N/A</v>
      </c>
      <c r="H130" s="14" t="e">
        <f>IF(E130="","",SUMIFS('Refinance Calculator'!$G$44:$G$408,'Refinance Calculator'!$C$44:$C$408,"&gt;="&amp;DATE(E130,1,1),'Refinance Calculator'!$C$44:$C$408,"&lt;="&amp;DATE(E130,12,31)))</f>
        <v>#N/A</v>
      </c>
      <c r="I130" s="14" t="e">
        <f t="shared" si="4"/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35">
      <c r="A131" s="7"/>
      <c r="B131" s="7"/>
      <c r="C131" s="7"/>
      <c r="D131" s="7"/>
      <c r="E131" s="10" t="e">
        <f t="shared" si="3"/>
        <v>#N/A</v>
      </c>
      <c r="F131" s="14" t="e">
        <f>IF(E131="","",SUMIFS('Refinance Calculator'!$E$44:$E$408,'Refinance Calculator'!$C$44:$C$408,"&gt;="&amp;DATE(E131,1,1),'Refinance Calculator'!$C$44:$C$408,"&lt;="&amp;DATE(E131,12,31)))</f>
        <v>#N/A</v>
      </c>
      <c r="G131" s="14" t="e">
        <f>IF(E131="","",SUMIFS('Refinance Calculator'!$F$44:$F$408,'Refinance Calculator'!$C$44:$C$408,"&gt;="&amp;DATE(E131,1,1),'Refinance Calculator'!$C$44:$C$408,"&lt;="&amp;DATE(E131,12,31)))</f>
        <v>#N/A</v>
      </c>
      <c r="H131" s="14" t="e">
        <f>IF(E131="","",SUMIFS('Refinance Calculator'!$G$44:$G$408,'Refinance Calculator'!$C$44:$C$408,"&gt;="&amp;DATE(E131,1,1),'Refinance Calculator'!$C$44:$C$408,"&lt;="&amp;DATE(E131,12,31)))</f>
        <v>#N/A</v>
      </c>
      <c r="I131" s="14" t="e">
        <f t="shared" si="4"/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35">
      <c r="A132" s="7"/>
      <c r="B132" s="7"/>
      <c r="C132" s="7"/>
      <c r="D132" s="7"/>
      <c r="E132" s="10" t="e">
        <f t="shared" ref="E132:E195" si="5">IF(E131&lt;YEAR($B$9),E131+1,NA())</f>
        <v>#N/A</v>
      </c>
      <c r="F132" s="14" t="e">
        <f>IF(E132="","",SUMIFS('Refinance Calculator'!$E$44:$E$408,'Refinance Calculator'!$C$44:$C$408,"&gt;="&amp;DATE(E132,1,1),'Refinance Calculator'!$C$44:$C$408,"&lt;="&amp;DATE(E132,12,31)))</f>
        <v>#N/A</v>
      </c>
      <c r="G132" s="14" t="e">
        <f>IF(E132="","",SUMIFS('Refinance Calculator'!$F$44:$F$408,'Refinance Calculator'!$C$44:$C$408,"&gt;="&amp;DATE(E132,1,1),'Refinance Calculator'!$C$44:$C$408,"&lt;="&amp;DATE(E132,12,31)))</f>
        <v>#N/A</v>
      </c>
      <c r="H132" s="14" t="e">
        <f>IF(E132="","",SUMIFS('Refinance Calculator'!$G$44:$G$408,'Refinance Calculator'!$C$44:$C$408,"&gt;="&amp;DATE(E132,1,1),'Refinance Calculator'!$C$44:$C$408,"&lt;="&amp;DATE(E132,12,31)))</f>
        <v>#N/A</v>
      </c>
      <c r="I132" s="14" t="e">
        <f t="shared" si="4"/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35">
      <c r="A133" s="7"/>
      <c r="B133" s="7"/>
      <c r="C133" s="7"/>
      <c r="D133" s="7"/>
      <c r="E133" s="10" t="e">
        <f t="shared" si="5"/>
        <v>#N/A</v>
      </c>
      <c r="F133" s="14" t="e">
        <f>IF(E133="","",SUMIFS('Refinance Calculator'!$E$44:$E$408,'Refinance Calculator'!$C$44:$C$408,"&gt;="&amp;DATE(E133,1,1),'Refinance Calculator'!$C$44:$C$408,"&lt;="&amp;DATE(E133,12,31)))</f>
        <v>#N/A</v>
      </c>
      <c r="G133" s="14" t="e">
        <f>IF(E133="","",SUMIFS('Refinance Calculator'!$F$44:$F$408,'Refinance Calculator'!$C$44:$C$408,"&gt;="&amp;DATE(E133,1,1),'Refinance Calculator'!$C$44:$C$408,"&lt;="&amp;DATE(E133,12,31)))</f>
        <v>#N/A</v>
      </c>
      <c r="H133" s="14" t="e">
        <f>IF(E133="","",SUMIFS('Refinance Calculator'!$G$44:$G$408,'Refinance Calculator'!$C$44:$C$408,"&gt;="&amp;DATE(E133,1,1),'Refinance Calculator'!$C$44:$C$408,"&lt;="&amp;DATE(E133,12,31)))</f>
        <v>#N/A</v>
      </c>
      <c r="I133" s="14" t="e">
        <f t="shared" si="4"/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35">
      <c r="A134" s="7"/>
      <c r="B134" s="7"/>
      <c r="C134" s="7"/>
      <c r="D134" s="7"/>
      <c r="E134" s="10" t="e">
        <f t="shared" si="5"/>
        <v>#N/A</v>
      </c>
      <c r="F134" s="14" t="e">
        <f>IF(E134="","",SUMIFS('Refinance Calculator'!$E$44:$E$408,'Refinance Calculator'!$C$44:$C$408,"&gt;="&amp;DATE(E134,1,1),'Refinance Calculator'!$C$44:$C$408,"&lt;="&amp;DATE(E134,12,31)))</f>
        <v>#N/A</v>
      </c>
      <c r="G134" s="14" t="e">
        <f>IF(E134="","",SUMIFS('Refinance Calculator'!$F$44:$F$408,'Refinance Calculator'!$C$44:$C$408,"&gt;="&amp;DATE(E134,1,1),'Refinance Calculator'!$C$44:$C$408,"&lt;="&amp;DATE(E134,12,31)))</f>
        <v>#N/A</v>
      </c>
      <c r="H134" s="14" t="e">
        <f>IF(E134="","",SUMIFS('Refinance Calculator'!$G$44:$G$408,'Refinance Calculator'!$C$44:$C$408,"&gt;="&amp;DATE(E134,1,1),'Refinance Calculator'!$C$44:$C$408,"&lt;="&amp;DATE(E134,12,31)))</f>
        <v>#N/A</v>
      </c>
      <c r="I134" s="14" t="e">
        <f t="shared" si="4"/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35">
      <c r="A135" s="7"/>
      <c r="B135" s="7"/>
      <c r="C135" s="7"/>
      <c r="D135" s="7"/>
      <c r="E135" s="10" t="e">
        <f t="shared" si="5"/>
        <v>#N/A</v>
      </c>
      <c r="F135" s="14" t="e">
        <f>IF(E135="","",SUMIFS('Refinance Calculator'!$E$44:$E$408,'Refinance Calculator'!$C$44:$C$408,"&gt;="&amp;DATE(E135,1,1),'Refinance Calculator'!$C$44:$C$408,"&lt;="&amp;DATE(E135,12,31)))</f>
        <v>#N/A</v>
      </c>
      <c r="G135" s="14" t="e">
        <f>IF(E135="","",SUMIFS('Refinance Calculator'!$F$44:$F$408,'Refinance Calculator'!$C$44:$C$408,"&gt;="&amp;DATE(E135,1,1),'Refinance Calculator'!$C$44:$C$408,"&lt;="&amp;DATE(E135,12,31)))</f>
        <v>#N/A</v>
      </c>
      <c r="H135" s="14" t="e">
        <f>IF(E135="","",SUMIFS('Refinance Calculator'!$G$44:$G$408,'Refinance Calculator'!$C$44:$C$408,"&gt;="&amp;DATE(E135,1,1),'Refinance Calculator'!$C$44:$C$408,"&lt;="&amp;DATE(E135,12,31)))</f>
        <v>#N/A</v>
      </c>
      <c r="I135" s="14" t="e">
        <f t="shared" si="4"/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35">
      <c r="A136" s="7"/>
      <c r="B136" s="7"/>
      <c r="C136" s="7"/>
      <c r="D136" s="7"/>
      <c r="E136" s="10" t="e">
        <f t="shared" si="5"/>
        <v>#N/A</v>
      </c>
      <c r="F136" s="14" t="e">
        <f>IF(E136="","",SUMIFS('Refinance Calculator'!$E$44:$E$408,'Refinance Calculator'!$C$44:$C$408,"&gt;="&amp;DATE(E136,1,1),'Refinance Calculator'!$C$44:$C$408,"&lt;="&amp;DATE(E136,12,31)))</f>
        <v>#N/A</v>
      </c>
      <c r="G136" s="14" t="e">
        <f>IF(E136="","",SUMIFS('Refinance Calculator'!$F$44:$F$408,'Refinance Calculator'!$C$44:$C$408,"&gt;="&amp;DATE(E136,1,1),'Refinance Calculator'!$C$44:$C$408,"&lt;="&amp;DATE(E136,12,31)))</f>
        <v>#N/A</v>
      </c>
      <c r="H136" s="14" t="e">
        <f>IF(E136="","",SUMIFS('Refinance Calculator'!$G$44:$G$408,'Refinance Calculator'!$C$44:$C$408,"&gt;="&amp;DATE(E136,1,1),'Refinance Calculator'!$C$44:$C$408,"&lt;="&amp;DATE(E136,12,31)))</f>
        <v>#N/A</v>
      </c>
      <c r="I136" s="14" t="e">
        <f t="shared" si="4"/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35">
      <c r="A137" s="7"/>
      <c r="B137" s="7"/>
      <c r="C137" s="7"/>
      <c r="D137" s="7"/>
      <c r="E137" s="10" t="e">
        <f t="shared" si="5"/>
        <v>#N/A</v>
      </c>
      <c r="F137" s="14" t="e">
        <f>IF(E137="","",SUMIFS('Refinance Calculator'!$E$44:$E$408,'Refinance Calculator'!$C$44:$C$408,"&gt;="&amp;DATE(E137,1,1),'Refinance Calculator'!$C$44:$C$408,"&lt;="&amp;DATE(E137,12,31)))</f>
        <v>#N/A</v>
      </c>
      <c r="G137" s="14" t="e">
        <f>IF(E137="","",SUMIFS('Refinance Calculator'!$F$44:$F$408,'Refinance Calculator'!$C$44:$C$408,"&gt;="&amp;DATE(E137,1,1),'Refinance Calculator'!$C$44:$C$408,"&lt;="&amp;DATE(E137,12,31)))</f>
        <v>#N/A</v>
      </c>
      <c r="H137" s="14" t="e">
        <f>IF(E137="","",SUMIFS('Refinance Calculator'!$G$44:$G$408,'Refinance Calculator'!$C$44:$C$408,"&gt;="&amp;DATE(E137,1,1),'Refinance Calculator'!$C$44:$C$408,"&lt;="&amp;DATE(E137,12,31)))</f>
        <v>#N/A</v>
      </c>
      <c r="I137" s="14" t="e">
        <f t="shared" si="4"/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35">
      <c r="A138" s="7"/>
      <c r="B138" s="7"/>
      <c r="C138" s="7"/>
      <c r="D138" s="7"/>
      <c r="E138" s="10" t="e">
        <f t="shared" si="5"/>
        <v>#N/A</v>
      </c>
      <c r="F138" s="14" t="e">
        <f>IF(E138="","",SUMIFS('Refinance Calculator'!$E$44:$E$408,'Refinance Calculator'!$C$44:$C$408,"&gt;="&amp;DATE(E138,1,1),'Refinance Calculator'!$C$44:$C$408,"&lt;="&amp;DATE(E138,12,31)))</f>
        <v>#N/A</v>
      </c>
      <c r="G138" s="14" t="e">
        <f>IF(E138="","",SUMIFS('Refinance Calculator'!$F$44:$F$408,'Refinance Calculator'!$C$44:$C$408,"&gt;="&amp;DATE(E138,1,1),'Refinance Calculator'!$C$44:$C$408,"&lt;="&amp;DATE(E138,12,31)))</f>
        <v>#N/A</v>
      </c>
      <c r="H138" s="14" t="e">
        <f>IF(E138="","",SUMIFS('Refinance Calculator'!$G$44:$G$408,'Refinance Calculator'!$C$44:$C$408,"&gt;="&amp;DATE(E138,1,1),'Refinance Calculator'!$C$44:$C$408,"&lt;="&amp;DATE(E138,12,31)))</f>
        <v>#N/A</v>
      </c>
      <c r="I138" s="14" t="e">
        <f t="shared" si="4"/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35">
      <c r="A139" s="7"/>
      <c r="B139" s="7"/>
      <c r="C139" s="7"/>
      <c r="D139" s="7"/>
      <c r="E139" s="10" t="e">
        <f t="shared" si="5"/>
        <v>#N/A</v>
      </c>
      <c r="F139" s="14" t="e">
        <f>IF(E139="","",SUMIFS('Refinance Calculator'!$E$44:$E$408,'Refinance Calculator'!$C$44:$C$408,"&gt;="&amp;DATE(E139,1,1),'Refinance Calculator'!$C$44:$C$408,"&lt;="&amp;DATE(E139,12,31)))</f>
        <v>#N/A</v>
      </c>
      <c r="G139" s="14" t="e">
        <f>IF(E139="","",SUMIFS('Refinance Calculator'!$F$44:$F$408,'Refinance Calculator'!$C$44:$C$408,"&gt;="&amp;DATE(E139,1,1),'Refinance Calculator'!$C$44:$C$408,"&lt;="&amp;DATE(E139,12,31)))</f>
        <v>#N/A</v>
      </c>
      <c r="H139" s="14" t="e">
        <f>IF(E139="","",SUMIFS('Refinance Calculator'!$G$44:$G$408,'Refinance Calculator'!$C$44:$C$408,"&gt;="&amp;DATE(E139,1,1),'Refinance Calculator'!$C$44:$C$408,"&lt;="&amp;DATE(E139,12,31)))</f>
        <v>#N/A</v>
      </c>
      <c r="I139" s="14" t="e">
        <f t="shared" si="4"/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35">
      <c r="A140" s="7"/>
      <c r="B140" s="7"/>
      <c r="C140" s="7"/>
      <c r="D140" s="7"/>
      <c r="E140" s="10" t="e">
        <f t="shared" si="5"/>
        <v>#N/A</v>
      </c>
      <c r="F140" s="14" t="e">
        <f>IF(E140="","",SUMIFS('Refinance Calculator'!$E$44:$E$408,'Refinance Calculator'!$C$44:$C$408,"&gt;="&amp;DATE(E140,1,1),'Refinance Calculator'!$C$44:$C$408,"&lt;="&amp;DATE(E140,12,31)))</f>
        <v>#N/A</v>
      </c>
      <c r="G140" s="14" t="e">
        <f>IF(E140="","",SUMIFS('Refinance Calculator'!$F$44:$F$408,'Refinance Calculator'!$C$44:$C$408,"&gt;="&amp;DATE(E140,1,1),'Refinance Calculator'!$C$44:$C$408,"&lt;="&amp;DATE(E140,12,31)))</f>
        <v>#N/A</v>
      </c>
      <c r="H140" s="14" t="e">
        <f>IF(E140="","",SUMIFS('Refinance Calculator'!$G$44:$G$408,'Refinance Calculator'!$C$44:$C$408,"&gt;="&amp;DATE(E140,1,1),'Refinance Calculator'!$C$44:$C$408,"&lt;="&amp;DATE(E140,12,31)))</f>
        <v>#N/A</v>
      </c>
      <c r="I140" s="14" t="e">
        <f t="shared" si="4"/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35">
      <c r="A141" s="7"/>
      <c r="B141" s="7"/>
      <c r="C141" s="7"/>
      <c r="D141" s="7"/>
      <c r="E141" s="10" t="e">
        <f t="shared" si="5"/>
        <v>#N/A</v>
      </c>
      <c r="F141" s="14" t="e">
        <f>IF(E141="","",SUMIFS('Refinance Calculator'!$E$44:$E$408,'Refinance Calculator'!$C$44:$C$408,"&gt;="&amp;DATE(E141,1,1),'Refinance Calculator'!$C$44:$C$408,"&lt;="&amp;DATE(E141,12,31)))</f>
        <v>#N/A</v>
      </c>
      <c r="G141" s="14" t="e">
        <f>IF(E141="","",SUMIFS('Refinance Calculator'!$F$44:$F$408,'Refinance Calculator'!$C$44:$C$408,"&gt;="&amp;DATE(E141,1,1),'Refinance Calculator'!$C$44:$C$408,"&lt;="&amp;DATE(E141,12,31)))</f>
        <v>#N/A</v>
      </c>
      <c r="H141" s="14" t="e">
        <f>IF(E141="","",SUMIFS('Refinance Calculator'!$G$44:$G$408,'Refinance Calculator'!$C$44:$C$408,"&gt;="&amp;DATE(E141,1,1),'Refinance Calculator'!$C$44:$C$408,"&lt;="&amp;DATE(E141,12,31)))</f>
        <v>#N/A</v>
      </c>
      <c r="I141" s="14" t="e">
        <f t="shared" si="4"/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35">
      <c r="A142" s="7"/>
      <c r="B142" s="7"/>
      <c r="C142" s="7"/>
      <c r="D142" s="7"/>
      <c r="E142" s="10" t="e">
        <f t="shared" si="5"/>
        <v>#N/A</v>
      </c>
      <c r="F142" s="14" t="e">
        <f>IF(E142="","",SUMIFS('Refinance Calculator'!$E$44:$E$408,'Refinance Calculator'!$C$44:$C$408,"&gt;="&amp;DATE(E142,1,1),'Refinance Calculator'!$C$44:$C$408,"&lt;="&amp;DATE(E142,12,31)))</f>
        <v>#N/A</v>
      </c>
      <c r="G142" s="14" t="e">
        <f>IF(E142="","",SUMIFS('Refinance Calculator'!$F$44:$F$408,'Refinance Calculator'!$C$44:$C$408,"&gt;="&amp;DATE(E142,1,1),'Refinance Calculator'!$C$44:$C$408,"&lt;="&amp;DATE(E142,12,31)))</f>
        <v>#N/A</v>
      </c>
      <c r="H142" s="14" t="e">
        <f>IF(E142="","",SUMIFS('Refinance Calculator'!$G$44:$G$408,'Refinance Calculator'!$C$44:$C$408,"&gt;="&amp;DATE(E142,1,1),'Refinance Calculator'!$C$44:$C$408,"&lt;="&amp;DATE(E142,12,31)))</f>
        <v>#N/A</v>
      </c>
      <c r="I142" s="14" t="e">
        <f t="shared" si="4"/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35">
      <c r="A143" s="7"/>
      <c r="B143" s="7"/>
      <c r="C143" s="7"/>
      <c r="D143" s="7"/>
      <c r="E143" s="10" t="e">
        <f t="shared" si="5"/>
        <v>#N/A</v>
      </c>
      <c r="F143" s="14" t="e">
        <f>IF(E143="","",SUMIFS('Refinance Calculator'!$E$44:$E$408,'Refinance Calculator'!$C$44:$C$408,"&gt;="&amp;DATE(E143,1,1),'Refinance Calculator'!$C$44:$C$408,"&lt;="&amp;DATE(E143,12,31)))</f>
        <v>#N/A</v>
      </c>
      <c r="G143" s="14" t="e">
        <f>IF(E143="","",SUMIFS('Refinance Calculator'!$F$44:$F$408,'Refinance Calculator'!$C$44:$C$408,"&gt;="&amp;DATE(E143,1,1),'Refinance Calculator'!$C$44:$C$408,"&lt;="&amp;DATE(E143,12,31)))</f>
        <v>#N/A</v>
      </c>
      <c r="H143" s="14" t="e">
        <f>IF(E143="","",SUMIFS('Refinance Calculator'!$G$44:$G$408,'Refinance Calculator'!$C$44:$C$408,"&gt;="&amp;DATE(E143,1,1),'Refinance Calculator'!$C$44:$C$408,"&lt;="&amp;DATE(E143,12,31)))</f>
        <v>#N/A</v>
      </c>
      <c r="I143" s="14" t="e">
        <f t="shared" si="4"/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35">
      <c r="A144" s="7"/>
      <c r="B144" s="7"/>
      <c r="C144" s="7"/>
      <c r="D144" s="7"/>
      <c r="E144" s="10" t="e">
        <f t="shared" si="5"/>
        <v>#N/A</v>
      </c>
      <c r="F144" s="14" t="e">
        <f>IF(E144="","",SUMIFS('Refinance Calculator'!$E$44:$E$408,'Refinance Calculator'!$C$44:$C$408,"&gt;="&amp;DATE(E144,1,1),'Refinance Calculator'!$C$44:$C$408,"&lt;="&amp;DATE(E144,12,31)))</f>
        <v>#N/A</v>
      </c>
      <c r="G144" s="14" t="e">
        <f>IF(E144="","",SUMIFS('Refinance Calculator'!$F$44:$F$408,'Refinance Calculator'!$C$44:$C$408,"&gt;="&amp;DATE(E144,1,1),'Refinance Calculator'!$C$44:$C$408,"&lt;="&amp;DATE(E144,12,31)))</f>
        <v>#N/A</v>
      </c>
      <c r="H144" s="14" t="e">
        <f>IF(E144="","",SUMIFS('Refinance Calculator'!$G$44:$G$408,'Refinance Calculator'!$C$44:$C$408,"&gt;="&amp;DATE(E144,1,1),'Refinance Calculator'!$C$44:$C$408,"&lt;="&amp;DATE(E144,12,31)))</f>
        <v>#N/A</v>
      </c>
      <c r="I144" s="14" t="e">
        <f t="shared" si="4"/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35">
      <c r="A145" s="7"/>
      <c r="B145" s="7"/>
      <c r="C145" s="7"/>
      <c r="D145" s="7"/>
      <c r="E145" s="10" t="e">
        <f t="shared" si="5"/>
        <v>#N/A</v>
      </c>
      <c r="F145" s="14" t="e">
        <f>IF(E145="","",SUMIFS('Refinance Calculator'!$E$44:$E$408,'Refinance Calculator'!$C$44:$C$408,"&gt;="&amp;DATE(E145,1,1),'Refinance Calculator'!$C$44:$C$408,"&lt;="&amp;DATE(E145,12,31)))</f>
        <v>#N/A</v>
      </c>
      <c r="G145" s="14" t="e">
        <f>IF(E145="","",SUMIFS('Refinance Calculator'!$F$44:$F$408,'Refinance Calculator'!$C$44:$C$408,"&gt;="&amp;DATE(E145,1,1),'Refinance Calculator'!$C$44:$C$408,"&lt;="&amp;DATE(E145,12,31)))</f>
        <v>#N/A</v>
      </c>
      <c r="H145" s="14" t="e">
        <f>IF(E145="","",SUMIFS('Refinance Calculator'!$G$44:$G$408,'Refinance Calculator'!$C$44:$C$408,"&gt;="&amp;DATE(E145,1,1),'Refinance Calculator'!$C$44:$C$408,"&lt;="&amp;DATE(E145,12,31)))</f>
        <v>#N/A</v>
      </c>
      <c r="I145" s="14" t="e">
        <f t="shared" si="4"/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35">
      <c r="A146" s="7"/>
      <c r="B146" s="7"/>
      <c r="C146" s="7"/>
      <c r="D146" s="7"/>
      <c r="E146" s="10" t="e">
        <f t="shared" si="5"/>
        <v>#N/A</v>
      </c>
      <c r="F146" s="14" t="e">
        <f>IF(E146="","",SUMIFS('Refinance Calculator'!$E$44:$E$408,'Refinance Calculator'!$C$44:$C$408,"&gt;="&amp;DATE(E146,1,1),'Refinance Calculator'!$C$44:$C$408,"&lt;="&amp;DATE(E146,12,31)))</f>
        <v>#N/A</v>
      </c>
      <c r="G146" s="14" t="e">
        <f>IF(E146="","",SUMIFS('Refinance Calculator'!$F$44:$F$408,'Refinance Calculator'!$C$44:$C$408,"&gt;="&amp;DATE(E146,1,1),'Refinance Calculator'!$C$44:$C$408,"&lt;="&amp;DATE(E146,12,31)))</f>
        <v>#N/A</v>
      </c>
      <c r="H146" s="14" t="e">
        <f>IF(E146="","",SUMIFS('Refinance Calculator'!$G$44:$G$408,'Refinance Calculator'!$C$44:$C$408,"&gt;="&amp;DATE(E146,1,1),'Refinance Calculator'!$C$44:$C$408,"&lt;="&amp;DATE(E146,12,31)))</f>
        <v>#N/A</v>
      </c>
      <c r="I146" s="14" t="e">
        <f t="shared" si="4"/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35">
      <c r="A147" s="7"/>
      <c r="B147" s="7"/>
      <c r="C147" s="7"/>
      <c r="D147" s="7"/>
      <c r="E147" s="10" t="e">
        <f t="shared" si="5"/>
        <v>#N/A</v>
      </c>
      <c r="F147" s="14" t="e">
        <f>IF(E147="","",SUMIFS('Refinance Calculator'!$E$44:$E$408,'Refinance Calculator'!$C$44:$C$408,"&gt;="&amp;DATE(E147,1,1),'Refinance Calculator'!$C$44:$C$408,"&lt;="&amp;DATE(E147,12,31)))</f>
        <v>#N/A</v>
      </c>
      <c r="G147" s="14" t="e">
        <f>IF(E147="","",SUMIFS('Refinance Calculator'!$F$44:$F$408,'Refinance Calculator'!$C$44:$C$408,"&gt;="&amp;DATE(E147,1,1),'Refinance Calculator'!$C$44:$C$408,"&lt;="&amp;DATE(E147,12,31)))</f>
        <v>#N/A</v>
      </c>
      <c r="H147" s="14" t="e">
        <f>IF(E147="","",SUMIFS('Refinance Calculator'!$G$44:$G$408,'Refinance Calculator'!$C$44:$C$408,"&gt;="&amp;DATE(E147,1,1),'Refinance Calculator'!$C$44:$C$408,"&lt;="&amp;DATE(E147,12,31)))</f>
        <v>#N/A</v>
      </c>
      <c r="I147" s="14" t="e">
        <f t="shared" si="4"/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35">
      <c r="A148" s="7"/>
      <c r="B148" s="7"/>
      <c r="C148" s="7"/>
      <c r="D148" s="7"/>
      <c r="E148" s="10" t="e">
        <f t="shared" si="5"/>
        <v>#N/A</v>
      </c>
      <c r="F148" s="14" t="e">
        <f>IF(E148="","",SUMIFS('Refinance Calculator'!$E$44:$E$408,'Refinance Calculator'!$C$44:$C$408,"&gt;="&amp;DATE(E148,1,1),'Refinance Calculator'!$C$44:$C$408,"&lt;="&amp;DATE(E148,12,31)))</f>
        <v>#N/A</v>
      </c>
      <c r="G148" s="14" t="e">
        <f>IF(E148="","",SUMIFS('Refinance Calculator'!$F$44:$F$408,'Refinance Calculator'!$C$44:$C$408,"&gt;="&amp;DATE(E148,1,1),'Refinance Calculator'!$C$44:$C$408,"&lt;="&amp;DATE(E148,12,31)))</f>
        <v>#N/A</v>
      </c>
      <c r="H148" s="14" t="e">
        <f>IF(E148="","",SUMIFS('Refinance Calculator'!$G$44:$G$408,'Refinance Calculator'!$C$44:$C$408,"&gt;="&amp;DATE(E148,1,1),'Refinance Calculator'!$C$44:$C$408,"&lt;="&amp;DATE(E148,12,31)))</f>
        <v>#N/A</v>
      </c>
      <c r="I148" s="14" t="e">
        <f t="shared" si="4"/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35">
      <c r="A149" s="7"/>
      <c r="B149" s="7"/>
      <c r="C149" s="7"/>
      <c r="D149" s="7"/>
      <c r="E149" s="10" t="e">
        <f t="shared" si="5"/>
        <v>#N/A</v>
      </c>
      <c r="F149" s="14" t="e">
        <f>IF(E149="","",SUMIFS('Refinance Calculator'!$E$44:$E$408,'Refinance Calculator'!$C$44:$C$408,"&gt;="&amp;DATE(E149,1,1),'Refinance Calculator'!$C$44:$C$408,"&lt;="&amp;DATE(E149,12,31)))</f>
        <v>#N/A</v>
      </c>
      <c r="G149" s="14" t="e">
        <f>IF(E149="","",SUMIFS('Refinance Calculator'!$F$44:$F$408,'Refinance Calculator'!$C$44:$C$408,"&gt;="&amp;DATE(E149,1,1),'Refinance Calculator'!$C$44:$C$408,"&lt;="&amp;DATE(E149,12,31)))</f>
        <v>#N/A</v>
      </c>
      <c r="H149" s="14" t="e">
        <f>IF(E149="","",SUMIFS('Refinance Calculator'!$G$44:$G$408,'Refinance Calculator'!$C$44:$C$408,"&gt;="&amp;DATE(E149,1,1),'Refinance Calculator'!$C$44:$C$408,"&lt;="&amp;DATE(E149,12,31)))</f>
        <v>#N/A</v>
      </c>
      <c r="I149" s="14" t="e">
        <f t="shared" si="4"/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35">
      <c r="A150" s="7"/>
      <c r="B150" s="7"/>
      <c r="C150" s="7"/>
      <c r="D150" s="7"/>
      <c r="E150" s="10" t="e">
        <f t="shared" si="5"/>
        <v>#N/A</v>
      </c>
      <c r="F150" s="14" t="e">
        <f>IF(E150="","",SUMIFS('Refinance Calculator'!$E$44:$E$408,'Refinance Calculator'!$C$44:$C$408,"&gt;="&amp;DATE(E150,1,1),'Refinance Calculator'!$C$44:$C$408,"&lt;="&amp;DATE(E150,12,31)))</f>
        <v>#N/A</v>
      </c>
      <c r="G150" s="14" t="e">
        <f>IF(E150="","",SUMIFS('Refinance Calculator'!$F$44:$F$408,'Refinance Calculator'!$C$44:$C$408,"&gt;="&amp;DATE(E150,1,1),'Refinance Calculator'!$C$44:$C$408,"&lt;="&amp;DATE(E150,12,31)))</f>
        <v>#N/A</v>
      </c>
      <c r="H150" s="14" t="e">
        <f>IF(E150="","",SUMIFS('Refinance Calculator'!$G$44:$G$408,'Refinance Calculator'!$C$44:$C$408,"&gt;="&amp;DATE(E150,1,1),'Refinance Calculator'!$C$44:$C$408,"&lt;="&amp;DATE(E150,12,31)))</f>
        <v>#N/A</v>
      </c>
      <c r="I150" s="14" t="e">
        <f t="shared" si="4"/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35">
      <c r="A151" s="7"/>
      <c r="B151" s="7"/>
      <c r="C151" s="7"/>
      <c r="D151" s="7"/>
      <c r="E151" s="10" t="e">
        <f t="shared" si="5"/>
        <v>#N/A</v>
      </c>
      <c r="F151" s="14" t="e">
        <f>IF(E151="","",SUMIFS('Refinance Calculator'!$E$44:$E$408,'Refinance Calculator'!$C$44:$C$408,"&gt;="&amp;DATE(E151,1,1),'Refinance Calculator'!$C$44:$C$408,"&lt;="&amp;DATE(E151,12,31)))</f>
        <v>#N/A</v>
      </c>
      <c r="G151" s="14" t="e">
        <f>IF(E151="","",SUMIFS('Refinance Calculator'!$F$44:$F$408,'Refinance Calculator'!$C$44:$C$408,"&gt;="&amp;DATE(E151,1,1),'Refinance Calculator'!$C$44:$C$408,"&lt;="&amp;DATE(E151,12,31)))</f>
        <v>#N/A</v>
      </c>
      <c r="H151" s="14" t="e">
        <f>IF(E151="","",SUMIFS('Refinance Calculator'!$G$44:$G$408,'Refinance Calculator'!$C$44:$C$408,"&gt;="&amp;DATE(E151,1,1),'Refinance Calculator'!$C$44:$C$408,"&lt;="&amp;DATE(E151,12,31)))</f>
        <v>#N/A</v>
      </c>
      <c r="I151" s="14" t="e">
        <f t="shared" si="4"/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35">
      <c r="A152" s="7"/>
      <c r="B152" s="7"/>
      <c r="C152" s="7"/>
      <c r="D152" s="7"/>
      <c r="E152" s="10" t="e">
        <f t="shared" si="5"/>
        <v>#N/A</v>
      </c>
      <c r="F152" s="14" t="e">
        <f>IF(E152="","",SUMIFS('Refinance Calculator'!$E$44:$E$408,'Refinance Calculator'!$C$44:$C$408,"&gt;="&amp;DATE(E152,1,1),'Refinance Calculator'!$C$44:$C$408,"&lt;="&amp;DATE(E152,12,31)))</f>
        <v>#N/A</v>
      </c>
      <c r="G152" s="14" t="e">
        <f>IF(E152="","",SUMIFS('Refinance Calculator'!$F$44:$F$408,'Refinance Calculator'!$C$44:$C$408,"&gt;="&amp;DATE(E152,1,1),'Refinance Calculator'!$C$44:$C$408,"&lt;="&amp;DATE(E152,12,31)))</f>
        <v>#N/A</v>
      </c>
      <c r="H152" s="14" t="e">
        <f>IF(E152="","",SUMIFS('Refinance Calculator'!$G$44:$G$408,'Refinance Calculator'!$C$44:$C$408,"&gt;="&amp;DATE(E152,1,1),'Refinance Calculator'!$C$44:$C$408,"&lt;="&amp;DATE(E152,12,31)))</f>
        <v>#N/A</v>
      </c>
      <c r="I152" s="14" t="e">
        <f t="shared" ref="I152:I215" si="6">IF(E152="","",IF(ROUND(I151,0)-ROUND((F152+H152),0)=0,0,I151-(F152+H152)))</f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35">
      <c r="A153" s="7"/>
      <c r="B153" s="7"/>
      <c r="C153" s="7"/>
      <c r="D153" s="7"/>
      <c r="E153" s="10" t="e">
        <f t="shared" si="5"/>
        <v>#N/A</v>
      </c>
      <c r="F153" s="14" t="e">
        <f>IF(E153="","",SUMIFS('Refinance Calculator'!$E$44:$E$408,'Refinance Calculator'!$C$44:$C$408,"&gt;="&amp;DATE(E153,1,1),'Refinance Calculator'!$C$44:$C$408,"&lt;="&amp;DATE(E153,12,31)))</f>
        <v>#N/A</v>
      </c>
      <c r="G153" s="14" t="e">
        <f>IF(E153="","",SUMIFS('Refinance Calculator'!$F$44:$F$408,'Refinance Calculator'!$C$44:$C$408,"&gt;="&amp;DATE(E153,1,1),'Refinance Calculator'!$C$44:$C$408,"&lt;="&amp;DATE(E153,12,31)))</f>
        <v>#N/A</v>
      </c>
      <c r="H153" s="14" t="e">
        <f>IF(E153="","",SUMIFS('Refinance Calculator'!$G$44:$G$408,'Refinance Calculator'!$C$44:$C$408,"&gt;="&amp;DATE(E153,1,1),'Refinance Calculator'!$C$44:$C$408,"&lt;="&amp;DATE(E153,12,31)))</f>
        <v>#N/A</v>
      </c>
      <c r="I153" s="14" t="e">
        <f t="shared" si="6"/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35">
      <c r="A154" s="7"/>
      <c r="B154" s="7"/>
      <c r="C154" s="7"/>
      <c r="D154" s="7"/>
      <c r="E154" s="10" t="e">
        <f t="shared" si="5"/>
        <v>#N/A</v>
      </c>
      <c r="F154" s="14" t="e">
        <f>IF(E154="","",SUMIFS('Refinance Calculator'!$E$44:$E$408,'Refinance Calculator'!$C$44:$C$408,"&gt;="&amp;DATE(E154,1,1),'Refinance Calculator'!$C$44:$C$408,"&lt;="&amp;DATE(E154,12,31)))</f>
        <v>#N/A</v>
      </c>
      <c r="G154" s="14" t="e">
        <f>IF(E154="","",SUMIFS('Refinance Calculator'!$F$44:$F$408,'Refinance Calculator'!$C$44:$C$408,"&gt;="&amp;DATE(E154,1,1),'Refinance Calculator'!$C$44:$C$408,"&lt;="&amp;DATE(E154,12,31)))</f>
        <v>#N/A</v>
      </c>
      <c r="H154" s="14" t="e">
        <f>IF(E154="","",SUMIFS('Refinance Calculator'!$G$44:$G$408,'Refinance Calculator'!$C$44:$C$408,"&gt;="&amp;DATE(E154,1,1),'Refinance Calculator'!$C$44:$C$408,"&lt;="&amp;DATE(E154,12,31)))</f>
        <v>#N/A</v>
      </c>
      <c r="I154" s="14" t="e">
        <f t="shared" si="6"/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35">
      <c r="A155" s="7"/>
      <c r="B155" s="7"/>
      <c r="C155" s="7"/>
      <c r="D155" s="7"/>
      <c r="E155" s="10" t="e">
        <f t="shared" si="5"/>
        <v>#N/A</v>
      </c>
      <c r="F155" s="14" t="e">
        <f>IF(E155="","",SUMIFS('Refinance Calculator'!$E$44:$E$408,'Refinance Calculator'!$C$44:$C$408,"&gt;="&amp;DATE(E155,1,1),'Refinance Calculator'!$C$44:$C$408,"&lt;="&amp;DATE(E155,12,31)))</f>
        <v>#N/A</v>
      </c>
      <c r="G155" s="14" t="e">
        <f>IF(E155="","",SUMIFS('Refinance Calculator'!$F$44:$F$408,'Refinance Calculator'!$C$44:$C$408,"&gt;="&amp;DATE(E155,1,1),'Refinance Calculator'!$C$44:$C$408,"&lt;="&amp;DATE(E155,12,31)))</f>
        <v>#N/A</v>
      </c>
      <c r="H155" s="14" t="e">
        <f>IF(E155="","",SUMIFS('Refinance Calculator'!$G$44:$G$408,'Refinance Calculator'!$C$44:$C$408,"&gt;="&amp;DATE(E155,1,1),'Refinance Calculator'!$C$44:$C$408,"&lt;="&amp;DATE(E155,12,31)))</f>
        <v>#N/A</v>
      </c>
      <c r="I155" s="14" t="e">
        <f t="shared" si="6"/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35">
      <c r="A156" s="7"/>
      <c r="B156" s="7"/>
      <c r="C156" s="7"/>
      <c r="D156" s="7"/>
      <c r="E156" s="10" t="e">
        <f t="shared" si="5"/>
        <v>#N/A</v>
      </c>
      <c r="F156" s="14" t="e">
        <f>IF(E156="","",SUMIFS('Refinance Calculator'!$E$44:$E$408,'Refinance Calculator'!$C$44:$C$408,"&gt;="&amp;DATE(E156,1,1),'Refinance Calculator'!$C$44:$C$408,"&lt;="&amp;DATE(E156,12,31)))</f>
        <v>#N/A</v>
      </c>
      <c r="G156" s="14" t="e">
        <f>IF(E156="","",SUMIFS('Refinance Calculator'!$F$44:$F$408,'Refinance Calculator'!$C$44:$C$408,"&gt;="&amp;DATE(E156,1,1),'Refinance Calculator'!$C$44:$C$408,"&lt;="&amp;DATE(E156,12,31)))</f>
        <v>#N/A</v>
      </c>
      <c r="H156" s="14" t="e">
        <f>IF(E156="","",SUMIFS('Refinance Calculator'!$G$44:$G$408,'Refinance Calculator'!$C$44:$C$408,"&gt;="&amp;DATE(E156,1,1),'Refinance Calculator'!$C$44:$C$408,"&lt;="&amp;DATE(E156,12,31)))</f>
        <v>#N/A</v>
      </c>
      <c r="I156" s="14" t="e">
        <f t="shared" si="6"/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35">
      <c r="A157" s="7"/>
      <c r="B157" s="7"/>
      <c r="C157" s="7"/>
      <c r="D157" s="7"/>
      <c r="E157" s="10" t="e">
        <f t="shared" si="5"/>
        <v>#N/A</v>
      </c>
      <c r="F157" s="14" t="e">
        <f>IF(E157="","",SUMIFS('Refinance Calculator'!$E$44:$E$408,'Refinance Calculator'!$C$44:$C$408,"&gt;="&amp;DATE(E157,1,1),'Refinance Calculator'!$C$44:$C$408,"&lt;="&amp;DATE(E157,12,31)))</f>
        <v>#N/A</v>
      </c>
      <c r="G157" s="14" t="e">
        <f>IF(E157="","",SUMIFS('Refinance Calculator'!$F$44:$F$408,'Refinance Calculator'!$C$44:$C$408,"&gt;="&amp;DATE(E157,1,1),'Refinance Calculator'!$C$44:$C$408,"&lt;="&amp;DATE(E157,12,31)))</f>
        <v>#N/A</v>
      </c>
      <c r="H157" s="14" t="e">
        <f>IF(E157="","",SUMIFS('Refinance Calculator'!$G$44:$G$408,'Refinance Calculator'!$C$44:$C$408,"&gt;="&amp;DATE(E157,1,1),'Refinance Calculator'!$C$44:$C$408,"&lt;="&amp;DATE(E157,12,31)))</f>
        <v>#N/A</v>
      </c>
      <c r="I157" s="14" t="e">
        <f t="shared" si="6"/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35">
      <c r="A158" s="7"/>
      <c r="B158" s="7"/>
      <c r="C158" s="7"/>
      <c r="D158" s="7"/>
      <c r="E158" s="10" t="e">
        <f t="shared" si="5"/>
        <v>#N/A</v>
      </c>
      <c r="F158" s="14" t="e">
        <f>IF(E158="","",SUMIFS('Refinance Calculator'!$E$44:$E$408,'Refinance Calculator'!$C$44:$C$408,"&gt;="&amp;DATE(E158,1,1),'Refinance Calculator'!$C$44:$C$408,"&lt;="&amp;DATE(E158,12,31)))</f>
        <v>#N/A</v>
      </c>
      <c r="G158" s="14" t="e">
        <f>IF(E158="","",SUMIFS('Refinance Calculator'!$F$44:$F$408,'Refinance Calculator'!$C$44:$C$408,"&gt;="&amp;DATE(E158,1,1),'Refinance Calculator'!$C$44:$C$408,"&lt;="&amp;DATE(E158,12,31)))</f>
        <v>#N/A</v>
      </c>
      <c r="H158" s="14" t="e">
        <f>IF(E158="","",SUMIFS('Refinance Calculator'!$G$44:$G$408,'Refinance Calculator'!$C$44:$C$408,"&gt;="&amp;DATE(E158,1,1),'Refinance Calculator'!$C$44:$C$408,"&lt;="&amp;DATE(E158,12,31)))</f>
        <v>#N/A</v>
      </c>
      <c r="I158" s="14" t="e">
        <f t="shared" si="6"/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35">
      <c r="A159" s="7"/>
      <c r="B159" s="7"/>
      <c r="C159" s="7"/>
      <c r="D159" s="7"/>
      <c r="E159" s="10" t="e">
        <f t="shared" si="5"/>
        <v>#N/A</v>
      </c>
      <c r="F159" s="14" t="e">
        <f>IF(E159="","",SUMIFS('Refinance Calculator'!$E$44:$E$408,'Refinance Calculator'!$C$44:$C$408,"&gt;="&amp;DATE(E159,1,1),'Refinance Calculator'!$C$44:$C$408,"&lt;="&amp;DATE(E159,12,31)))</f>
        <v>#N/A</v>
      </c>
      <c r="G159" s="14" t="e">
        <f>IF(E159="","",SUMIFS('Refinance Calculator'!$F$44:$F$408,'Refinance Calculator'!$C$44:$C$408,"&gt;="&amp;DATE(E159,1,1),'Refinance Calculator'!$C$44:$C$408,"&lt;="&amp;DATE(E159,12,31)))</f>
        <v>#N/A</v>
      </c>
      <c r="H159" s="14" t="e">
        <f>IF(E159="","",SUMIFS('Refinance Calculator'!$G$44:$G$408,'Refinance Calculator'!$C$44:$C$408,"&gt;="&amp;DATE(E159,1,1),'Refinance Calculator'!$C$44:$C$408,"&lt;="&amp;DATE(E159,12,31)))</f>
        <v>#N/A</v>
      </c>
      <c r="I159" s="14" t="e">
        <f t="shared" si="6"/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35">
      <c r="A160" s="7"/>
      <c r="B160" s="7"/>
      <c r="C160" s="7"/>
      <c r="D160" s="7"/>
      <c r="E160" s="10" t="e">
        <f t="shared" si="5"/>
        <v>#N/A</v>
      </c>
      <c r="F160" s="14" t="e">
        <f>IF(E160="","",SUMIFS('Refinance Calculator'!$E$44:$E$408,'Refinance Calculator'!$C$44:$C$408,"&gt;="&amp;DATE(E160,1,1),'Refinance Calculator'!$C$44:$C$408,"&lt;="&amp;DATE(E160,12,31)))</f>
        <v>#N/A</v>
      </c>
      <c r="G160" s="14" t="e">
        <f>IF(E160="","",SUMIFS('Refinance Calculator'!$F$44:$F$408,'Refinance Calculator'!$C$44:$C$408,"&gt;="&amp;DATE(E160,1,1),'Refinance Calculator'!$C$44:$C$408,"&lt;="&amp;DATE(E160,12,31)))</f>
        <v>#N/A</v>
      </c>
      <c r="H160" s="14" t="e">
        <f>IF(E160="","",SUMIFS('Refinance Calculator'!$G$44:$G$408,'Refinance Calculator'!$C$44:$C$408,"&gt;="&amp;DATE(E160,1,1),'Refinance Calculator'!$C$44:$C$408,"&lt;="&amp;DATE(E160,12,31)))</f>
        <v>#N/A</v>
      </c>
      <c r="I160" s="14" t="e">
        <f t="shared" si="6"/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35">
      <c r="A161" s="7"/>
      <c r="B161" s="7"/>
      <c r="C161" s="7"/>
      <c r="D161" s="7"/>
      <c r="E161" s="10" t="e">
        <f t="shared" si="5"/>
        <v>#N/A</v>
      </c>
      <c r="F161" s="14" t="e">
        <f>IF(E161="","",SUMIFS('Refinance Calculator'!$E$44:$E$408,'Refinance Calculator'!$C$44:$C$408,"&gt;="&amp;DATE(E161,1,1),'Refinance Calculator'!$C$44:$C$408,"&lt;="&amp;DATE(E161,12,31)))</f>
        <v>#N/A</v>
      </c>
      <c r="G161" s="14" t="e">
        <f>IF(E161="","",SUMIFS('Refinance Calculator'!$F$44:$F$408,'Refinance Calculator'!$C$44:$C$408,"&gt;="&amp;DATE(E161,1,1),'Refinance Calculator'!$C$44:$C$408,"&lt;="&amp;DATE(E161,12,31)))</f>
        <v>#N/A</v>
      </c>
      <c r="H161" s="14" t="e">
        <f>IF(E161="","",SUMIFS('Refinance Calculator'!$G$44:$G$408,'Refinance Calculator'!$C$44:$C$408,"&gt;="&amp;DATE(E161,1,1),'Refinance Calculator'!$C$44:$C$408,"&lt;="&amp;DATE(E161,12,31)))</f>
        <v>#N/A</v>
      </c>
      <c r="I161" s="14" t="e">
        <f t="shared" si="6"/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35">
      <c r="A162" s="7"/>
      <c r="B162" s="7"/>
      <c r="C162" s="7"/>
      <c r="D162" s="7"/>
      <c r="E162" s="10" t="e">
        <f t="shared" si="5"/>
        <v>#N/A</v>
      </c>
      <c r="F162" s="14" t="e">
        <f>IF(E162="","",SUMIFS('Refinance Calculator'!$E$44:$E$408,'Refinance Calculator'!$C$44:$C$408,"&gt;="&amp;DATE(E162,1,1),'Refinance Calculator'!$C$44:$C$408,"&lt;="&amp;DATE(E162,12,31)))</f>
        <v>#N/A</v>
      </c>
      <c r="G162" s="14" t="e">
        <f>IF(E162="","",SUMIFS('Refinance Calculator'!$F$44:$F$408,'Refinance Calculator'!$C$44:$C$408,"&gt;="&amp;DATE(E162,1,1),'Refinance Calculator'!$C$44:$C$408,"&lt;="&amp;DATE(E162,12,31)))</f>
        <v>#N/A</v>
      </c>
      <c r="H162" s="14" t="e">
        <f>IF(E162="","",SUMIFS('Refinance Calculator'!$G$44:$G$408,'Refinance Calculator'!$C$44:$C$408,"&gt;="&amp;DATE(E162,1,1),'Refinance Calculator'!$C$44:$C$408,"&lt;="&amp;DATE(E162,12,31)))</f>
        <v>#N/A</v>
      </c>
      <c r="I162" s="14" t="e">
        <f t="shared" si="6"/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35">
      <c r="A163" s="7"/>
      <c r="B163" s="7"/>
      <c r="C163" s="7"/>
      <c r="D163" s="7"/>
      <c r="E163" s="10" t="e">
        <f t="shared" si="5"/>
        <v>#N/A</v>
      </c>
      <c r="F163" s="14" t="e">
        <f>IF(E163="","",SUMIFS('Refinance Calculator'!$E$44:$E$408,'Refinance Calculator'!$C$44:$C$408,"&gt;="&amp;DATE(E163,1,1),'Refinance Calculator'!$C$44:$C$408,"&lt;="&amp;DATE(E163,12,31)))</f>
        <v>#N/A</v>
      </c>
      <c r="G163" s="14" t="e">
        <f>IF(E163="","",SUMIFS('Refinance Calculator'!$F$44:$F$408,'Refinance Calculator'!$C$44:$C$408,"&gt;="&amp;DATE(E163,1,1),'Refinance Calculator'!$C$44:$C$408,"&lt;="&amp;DATE(E163,12,31)))</f>
        <v>#N/A</v>
      </c>
      <c r="H163" s="14" t="e">
        <f>IF(E163="","",SUMIFS('Refinance Calculator'!$G$44:$G$408,'Refinance Calculator'!$C$44:$C$408,"&gt;="&amp;DATE(E163,1,1),'Refinance Calculator'!$C$44:$C$408,"&lt;="&amp;DATE(E163,12,31)))</f>
        <v>#N/A</v>
      </c>
      <c r="I163" s="14" t="e">
        <f t="shared" si="6"/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35">
      <c r="A164" s="7"/>
      <c r="B164" s="7"/>
      <c r="C164" s="7"/>
      <c r="D164" s="7"/>
      <c r="E164" s="10" t="e">
        <f t="shared" si="5"/>
        <v>#N/A</v>
      </c>
      <c r="F164" s="14" t="e">
        <f>IF(E164="","",SUMIFS('Refinance Calculator'!$E$44:$E$408,'Refinance Calculator'!$C$44:$C$408,"&gt;="&amp;DATE(E164,1,1),'Refinance Calculator'!$C$44:$C$408,"&lt;="&amp;DATE(E164,12,31)))</f>
        <v>#N/A</v>
      </c>
      <c r="G164" s="14" t="e">
        <f>IF(E164="","",SUMIFS('Refinance Calculator'!$F$44:$F$408,'Refinance Calculator'!$C$44:$C$408,"&gt;="&amp;DATE(E164,1,1),'Refinance Calculator'!$C$44:$C$408,"&lt;="&amp;DATE(E164,12,31)))</f>
        <v>#N/A</v>
      </c>
      <c r="H164" s="14" t="e">
        <f>IF(E164="","",SUMIFS('Refinance Calculator'!$G$44:$G$408,'Refinance Calculator'!$C$44:$C$408,"&gt;="&amp;DATE(E164,1,1),'Refinance Calculator'!$C$44:$C$408,"&lt;="&amp;DATE(E164,12,31)))</f>
        <v>#N/A</v>
      </c>
      <c r="I164" s="14" t="e">
        <f t="shared" si="6"/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35">
      <c r="A165" s="7"/>
      <c r="B165" s="7"/>
      <c r="C165" s="7"/>
      <c r="D165" s="7"/>
      <c r="E165" s="10" t="e">
        <f t="shared" si="5"/>
        <v>#N/A</v>
      </c>
      <c r="F165" s="14" t="e">
        <f>IF(E165="","",SUMIFS('Refinance Calculator'!$E$44:$E$408,'Refinance Calculator'!$C$44:$C$408,"&gt;="&amp;DATE(E165,1,1),'Refinance Calculator'!$C$44:$C$408,"&lt;="&amp;DATE(E165,12,31)))</f>
        <v>#N/A</v>
      </c>
      <c r="G165" s="14" t="e">
        <f>IF(E165="","",SUMIFS('Refinance Calculator'!$F$44:$F$408,'Refinance Calculator'!$C$44:$C$408,"&gt;="&amp;DATE(E165,1,1),'Refinance Calculator'!$C$44:$C$408,"&lt;="&amp;DATE(E165,12,31)))</f>
        <v>#N/A</v>
      </c>
      <c r="H165" s="14" t="e">
        <f>IF(E165="","",SUMIFS('Refinance Calculator'!$G$44:$G$408,'Refinance Calculator'!$C$44:$C$408,"&gt;="&amp;DATE(E165,1,1),'Refinance Calculator'!$C$44:$C$408,"&lt;="&amp;DATE(E165,12,31)))</f>
        <v>#N/A</v>
      </c>
      <c r="I165" s="14" t="e">
        <f t="shared" si="6"/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35">
      <c r="A166" s="7"/>
      <c r="B166" s="7"/>
      <c r="C166" s="7"/>
      <c r="D166" s="7"/>
      <c r="E166" s="10" t="e">
        <f t="shared" si="5"/>
        <v>#N/A</v>
      </c>
      <c r="F166" s="14" t="e">
        <f>IF(E166="","",SUMIFS('Refinance Calculator'!$E$44:$E$408,'Refinance Calculator'!$C$44:$C$408,"&gt;="&amp;DATE(E166,1,1),'Refinance Calculator'!$C$44:$C$408,"&lt;="&amp;DATE(E166,12,31)))</f>
        <v>#N/A</v>
      </c>
      <c r="G166" s="14" t="e">
        <f>IF(E166="","",SUMIFS('Refinance Calculator'!$F$44:$F$408,'Refinance Calculator'!$C$44:$C$408,"&gt;="&amp;DATE(E166,1,1),'Refinance Calculator'!$C$44:$C$408,"&lt;="&amp;DATE(E166,12,31)))</f>
        <v>#N/A</v>
      </c>
      <c r="H166" s="14" t="e">
        <f>IF(E166="","",SUMIFS('Refinance Calculator'!$G$44:$G$408,'Refinance Calculator'!$C$44:$C$408,"&gt;="&amp;DATE(E166,1,1),'Refinance Calculator'!$C$44:$C$408,"&lt;="&amp;DATE(E166,12,31)))</f>
        <v>#N/A</v>
      </c>
      <c r="I166" s="14" t="e">
        <f t="shared" si="6"/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35">
      <c r="A167" s="7"/>
      <c r="B167" s="7"/>
      <c r="C167" s="7"/>
      <c r="D167" s="7"/>
      <c r="E167" s="10" t="e">
        <f t="shared" si="5"/>
        <v>#N/A</v>
      </c>
      <c r="F167" s="14" t="e">
        <f>IF(E167="","",SUMIFS('Refinance Calculator'!$E$44:$E$408,'Refinance Calculator'!$C$44:$C$408,"&gt;="&amp;DATE(E167,1,1),'Refinance Calculator'!$C$44:$C$408,"&lt;="&amp;DATE(E167,12,31)))</f>
        <v>#N/A</v>
      </c>
      <c r="G167" s="14" t="e">
        <f>IF(E167="","",SUMIFS('Refinance Calculator'!$F$44:$F$408,'Refinance Calculator'!$C$44:$C$408,"&gt;="&amp;DATE(E167,1,1),'Refinance Calculator'!$C$44:$C$408,"&lt;="&amp;DATE(E167,12,31)))</f>
        <v>#N/A</v>
      </c>
      <c r="H167" s="14" t="e">
        <f>IF(E167="","",SUMIFS('Refinance Calculator'!$G$44:$G$408,'Refinance Calculator'!$C$44:$C$408,"&gt;="&amp;DATE(E167,1,1),'Refinance Calculator'!$C$44:$C$408,"&lt;="&amp;DATE(E167,12,31)))</f>
        <v>#N/A</v>
      </c>
      <c r="I167" s="14" t="e">
        <f t="shared" si="6"/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35">
      <c r="A168" s="7"/>
      <c r="B168" s="7"/>
      <c r="C168" s="7"/>
      <c r="D168" s="7"/>
      <c r="E168" s="10" t="e">
        <f t="shared" si="5"/>
        <v>#N/A</v>
      </c>
      <c r="F168" s="14" t="e">
        <f>IF(E168="","",SUMIFS('Refinance Calculator'!$E$44:$E$408,'Refinance Calculator'!$C$44:$C$408,"&gt;="&amp;DATE(E168,1,1),'Refinance Calculator'!$C$44:$C$408,"&lt;="&amp;DATE(E168,12,31)))</f>
        <v>#N/A</v>
      </c>
      <c r="G168" s="14" t="e">
        <f>IF(E168="","",SUMIFS('Refinance Calculator'!$F$44:$F$408,'Refinance Calculator'!$C$44:$C$408,"&gt;="&amp;DATE(E168,1,1),'Refinance Calculator'!$C$44:$C$408,"&lt;="&amp;DATE(E168,12,31)))</f>
        <v>#N/A</v>
      </c>
      <c r="H168" s="14" t="e">
        <f>IF(E168="","",SUMIFS('Refinance Calculator'!$G$44:$G$408,'Refinance Calculator'!$C$44:$C$408,"&gt;="&amp;DATE(E168,1,1),'Refinance Calculator'!$C$44:$C$408,"&lt;="&amp;DATE(E168,12,31)))</f>
        <v>#N/A</v>
      </c>
      <c r="I168" s="14" t="e">
        <f t="shared" si="6"/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35">
      <c r="A169" s="7"/>
      <c r="B169" s="7"/>
      <c r="C169" s="7"/>
      <c r="D169" s="7"/>
      <c r="E169" s="10" t="e">
        <f t="shared" si="5"/>
        <v>#N/A</v>
      </c>
      <c r="F169" s="14" t="e">
        <f>IF(E169="","",SUMIFS('Refinance Calculator'!$E$44:$E$408,'Refinance Calculator'!$C$44:$C$408,"&gt;="&amp;DATE(E169,1,1),'Refinance Calculator'!$C$44:$C$408,"&lt;="&amp;DATE(E169,12,31)))</f>
        <v>#N/A</v>
      </c>
      <c r="G169" s="14" t="e">
        <f>IF(E169="","",SUMIFS('Refinance Calculator'!$F$44:$F$408,'Refinance Calculator'!$C$44:$C$408,"&gt;="&amp;DATE(E169,1,1),'Refinance Calculator'!$C$44:$C$408,"&lt;="&amp;DATE(E169,12,31)))</f>
        <v>#N/A</v>
      </c>
      <c r="H169" s="14" t="e">
        <f>IF(E169="","",SUMIFS('Refinance Calculator'!$G$44:$G$408,'Refinance Calculator'!$C$44:$C$408,"&gt;="&amp;DATE(E169,1,1),'Refinance Calculator'!$C$44:$C$408,"&lt;="&amp;DATE(E169,12,31)))</f>
        <v>#N/A</v>
      </c>
      <c r="I169" s="14" t="e">
        <f t="shared" si="6"/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35">
      <c r="A170" s="7"/>
      <c r="B170" s="7"/>
      <c r="C170" s="7"/>
      <c r="D170" s="7"/>
      <c r="E170" s="10" t="e">
        <f t="shared" si="5"/>
        <v>#N/A</v>
      </c>
      <c r="F170" s="14" t="e">
        <f>IF(E170="","",SUMIFS('Refinance Calculator'!$E$44:$E$408,'Refinance Calculator'!$C$44:$C$408,"&gt;="&amp;DATE(E170,1,1),'Refinance Calculator'!$C$44:$C$408,"&lt;="&amp;DATE(E170,12,31)))</f>
        <v>#N/A</v>
      </c>
      <c r="G170" s="14" t="e">
        <f>IF(E170="","",SUMIFS('Refinance Calculator'!$F$44:$F$408,'Refinance Calculator'!$C$44:$C$408,"&gt;="&amp;DATE(E170,1,1),'Refinance Calculator'!$C$44:$C$408,"&lt;="&amp;DATE(E170,12,31)))</f>
        <v>#N/A</v>
      </c>
      <c r="H170" s="14" t="e">
        <f>IF(E170="","",SUMIFS('Refinance Calculator'!$G$44:$G$408,'Refinance Calculator'!$C$44:$C$408,"&gt;="&amp;DATE(E170,1,1),'Refinance Calculator'!$C$44:$C$408,"&lt;="&amp;DATE(E170,12,31)))</f>
        <v>#N/A</v>
      </c>
      <c r="I170" s="14" t="e">
        <f t="shared" si="6"/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35">
      <c r="A171" s="7"/>
      <c r="B171" s="7"/>
      <c r="C171" s="7"/>
      <c r="D171" s="7"/>
      <c r="E171" s="10" t="e">
        <f t="shared" si="5"/>
        <v>#N/A</v>
      </c>
      <c r="F171" s="14" t="e">
        <f>IF(E171="","",SUMIFS('Refinance Calculator'!$E$44:$E$408,'Refinance Calculator'!$C$44:$C$408,"&gt;="&amp;DATE(E171,1,1),'Refinance Calculator'!$C$44:$C$408,"&lt;="&amp;DATE(E171,12,31)))</f>
        <v>#N/A</v>
      </c>
      <c r="G171" s="14" t="e">
        <f>IF(E171="","",SUMIFS('Refinance Calculator'!$F$44:$F$408,'Refinance Calculator'!$C$44:$C$408,"&gt;="&amp;DATE(E171,1,1),'Refinance Calculator'!$C$44:$C$408,"&lt;="&amp;DATE(E171,12,31)))</f>
        <v>#N/A</v>
      </c>
      <c r="H171" s="14" t="e">
        <f>IF(E171="","",SUMIFS('Refinance Calculator'!$G$44:$G$408,'Refinance Calculator'!$C$44:$C$408,"&gt;="&amp;DATE(E171,1,1),'Refinance Calculator'!$C$44:$C$408,"&lt;="&amp;DATE(E171,12,31)))</f>
        <v>#N/A</v>
      </c>
      <c r="I171" s="14" t="e">
        <f t="shared" si="6"/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35">
      <c r="A172" s="7"/>
      <c r="B172" s="7"/>
      <c r="C172" s="7"/>
      <c r="D172" s="7"/>
      <c r="E172" s="10" t="e">
        <f t="shared" si="5"/>
        <v>#N/A</v>
      </c>
      <c r="F172" s="14" t="e">
        <f>IF(E172="","",SUMIFS('Refinance Calculator'!$E$44:$E$408,'Refinance Calculator'!$C$44:$C$408,"&gt;="&amp;DATE(E172,1,1),'Refinance Calculator'!$C$44:$C$408,"&lt;="&amp;DATE(E172,12,31)))</f>
        <v>#N/A</v>
      </c>
      <c r="G172" s="14" t="e">
        <f>IF(E172="","",SUMIFS('Refinance Calculator'!$F$44:$F$408,'Refinance Calculator'!$C$44:$C$408,"&gt;="&amp;DATE(E172,1,1),'Refinance Calculator'!$C$44:$C$408,"&lt;="&amp;DATE(E172,12,31)))</f>
        <v>#N/A</v>
      </c>
      <c r="H172" s="14" t="e">
        <f>IF(E172="","",SUMIFS('Refinance Calculator'!$G$44:$G$408,'Refinance Calculator'!$C$44:$C$408,"&gt;="&amp;DATE(E172,1,1),'Refinance Calculator'!$C$44:$C$408,"&lt;="&amp;DATE(E172,12,31)))</f>
        <v>#N/A</v>
      </c>
      <c r="I172" s="14" t="e">
        <f t="shared" si="6"/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35">
      <c r="A173" s="7"/>
      <c r="B173" s="7"/>
      <c r="C173" s="7"/>
      <c r="D173" s="7"/>
      <c r="E173" s="10" t="e">
        <f t="shared" si="5"/>
        <v>#N/A</v>
      </c>
      <c r="F173" s="14" t="e">
        <f>IF(E173="","",SUMIFS('Refinance Calculator'!$E$44:$E$408,'Refinance Calculator'!$C$44:$C$408,"&gt;="&amp;DATE(E173,1,1),'Refinance Calculator'!$C$44:$C$408,"&lt;="&amp;DATE(E173,12,31)))</f>
        <v>#N/A</v>
      </c>
      <c r="G173" s="14" t="e">
        <f>IF(E173="","",SUMIFS('Refinance Calculator'!$F$44:$F$408,'Refinance Calculator'!$C$44:$C$408,"&gt;="&amp;DATE(E173,1,1),'Refinance Calculator'!$C$44:$C$408,"&lt;="&amp;DATE(E173,12,31)))</f>
        <v>#N/A</v>
      </c>
      <c r="H173" s="14" t="e">
        <f>IF(E173="","",SUMIFS('Refinance Calculator'!$G$44:$G$408,'Refinance Calculator'!$C$44:$C$408,"&gt;="&amp;DATE(E173,1,1),'Refinance Calculator'!$C$44:$C$408,"&lt;="&amp;DATE(E173,12,31)))</f>
        <v>#N/A</v>
      </c>
      <c r="I173" s="14" t="e">
        <f t="shared" si="6"/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35">
      <c r="A174" s="7"/>
      <c r="B174" s="7"/>
      <c r="C174" s="7"/>
      <c r="D174" s="7"/>
      <c r="E174" s="10" t="e">
        <f t="shared" si="5"/>
        <v>#N/A</v>
      </c>
      <c r="F174" s="14" t="e">
        <f>IF(E174="","",SUMIFS('Refinance Calculator'!$E$44:$E$408,'Refinance Calculator'!$C$44:$C$408,"&gt;="&amp;DATE(E174,1,1),'Refinance Calculator'!$C$44:$C$408,"&lt;="&amp;DATE(E174,12,31)))</f>
        <v>#N/A</v>
      </c>
      <c r="G174" s="14" t="e">
        <f>IF(E174="","",SUMIFS('Refinance Calculator'!$F$44:$F$408,'Refinance Calculator'!$C$44:$C$408,"&gt;="&amp;DATE(E174,1,1),'Refinance Calculator'!$C$44:$C$408,"&lt;="&amp;DATE(E174,12,31)))</f>
        <v>#N/A</v>
      </c>
      <c r="H174" s="14" t="e">
        <f>IF(E174="","",SUMIFS('Refinance Calculator'!$G$44:$G$408,'Refinance Calculator'!$C$44:$C$408,"&gt;="&amp;DATE(E174,1,1),'Refinance Calculator'!$C$44:$C$408,"&lt;="&amp;DATE(E174,12,31)))</f>
        <v>#N/A</v>
      </c>
      <c r="I174" s="14" t="e">
        <f t="shared" si="6"/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35">
      <c r="A175" s="7"/>
      <c r="B175" s="7"/>
      <c r="C175" s="7"/>
      <c r="D175" s="7"/>
      <c r="E175" s="10" t="e">
        <f t="shared" si="5"/>
        <v>#N/A</v>
      </c>
      <c r="F175" s="14" t="e">
        <f>IF(E175="","",SUMIFS('Refinance Calculator'!$E$44:$E$408,'Refinance Calculator'!$C$44:$C$408,"&gt;="&amp;DATE(E175,1,1),'Refinance Calculator'!$C$44:$C$408,"&lt;="&amp;DATE(E175,12,31)))</f>
        <v>#N/A</v>
      </c>
      <c r="G175" s="14" t="e">
        <f>IF(E175="","",SUMIFS('Refinance Calculator'!$F$44:$F$408,'Refinance Calculator'!$C$44:$C$408,"&gt;="&amp;DATE(E175,1,1),'Refinance Calculator'!$C$44:$C$408,"&lt;="&amp;DATE(E175,12,31)))</f>
        <v>#N/A</v>
      </c>
      <c r="H175" s="14" t="e">
        <f>IF(E175="","",SUMIFS('Refinance Calculator'!$G$44:$G$408,'Refinance Calculator'!$C$44:$C$408,"&gt;="&amp;DATE(E175,1,1),'Refinance Calculator'!$C$44:$C$408,"&lt;="&amp;DATE(E175,12,31)))</f>
        <v>#N/A</v>
      </c>
      <c r="I175" s="14" t="e">
        <f t="shared" si="6"/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35">
      <c r="A176" s="7"/>
      <c r="B176" s="7"/>
      <c r="C176" s="7"/>
      <c r="D176" s="7"/>
      <c r="E176" s="10" t="e">
        <f t="shared" si="5"/>
        <v>#N/A</v>
      </c>
      <c r="F176" s="14" t="e">
        <f>IF(E176="","",SUMIFS('Refinance Calculator'!$E$44:$E$408,'Refinance Calculator'!$C$44:$C$408,"&gt;="&amp;DATE(E176,1,1),'Refinance Calculator'!$C$44:$C$408,"&lt;="&amp;DATE(E176,12,31)))</f>
        <v>#N/A</v>
      </c>
      <c r="G176" s="14" t="e">
        <f>IF(E176="","",SUMIFS('Refinance Calculator'!$F$44:$F$408,'Refinance Calculator'!$C$44:$C$408,"&gt;="&amp;DATE(E176,1,1),'Refinance Calculator'!$C$44:$C$408,"&lt;="&amp;DATE(E176,12,31)))</f>
        <v>#N/A</v>
      </c>
      <c r="H176" s="14" t="e">
        <f>IF(E176="","",SUMIFS('Refinance Calculator'!$G$44:$G$408,'Refinance Calculator'!$C$44:$C$408,"&gt;="&amp;DATE(E176,1,1),'Refinance Calculator'!$C$44:$C$408,"&lt;="&amp;DATE(E176,12,31)))</f>
        <v>#N/A</v>
      </c>
      <c r="I176" s="14" t="e">
        <f t="shared" si="6"/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35">
      <c r="A177" s="7"/>
      <c r="B177" s="7"/>
      <c r="C177" s="7"/>
      <c r="D177" s="7"/>
      <c r="E177" s="10" t="e">
        <f t="shared" si="5"/>
        <v>#N/A</v>
      </c>
      <c r="F177" s="14" t="e">
        <f>IF(E177="","",SUMIFS('Refinance Calculator'!$E$44:$E$408,'Refinance Calculator'!$C$44:$C$408,"&gt;="&amp;DATE(E177,1,1),'Refinance Calculator'!$C$44:$C$408,"&lt;="&amp;DATE(E177,12,31)))</f>
        <v>#N/A</v>
      </c>
      <c r="G177" s="14" t="e">
        <f>IF(E177="","",SUMIFS('Refinance Calculator'!$F$44:$F$408,'Refinance Calculator'!$C$44:$C$408,"&gt;="&amp;DATE(E177,1,1),'Refinance Calculator'!$C$44:$C$408,"&lt;="&amp;DATE(E177,12,31)))</f>
        <v>#N/A</v>
      </c>
      <c r="H177" s="14" t="e">
        <f>IF(E177="","",SUMIFS('Refinance Calculator'!$G$44:$G$408,'Refinance Calculator'!$C$44:$C$408,"&gt;="&amp;DATE(E177,1,1),'Refinance Calculator'!$C$44:$C$408,"&lt;="&amp;DATE(E177,12,31)))</f>
        <v>#N/A</v>
      </c>
      <c r="I177" s="14" t="e">
        <f t="shared" si="6"/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35">
      <c r="A178" s="7"/>
      <c r="B178" s="7"/>
      <c r="C178" s="7"/>
      <c r="D178" s="7"/>
      <c r="E178" s="10" t="e">
        <f t="shared" si="5"/>
        <v>#N/A</v>
      </c>
      <c r="F178" s="14" t="e">
        <f>IF(E178="","",SUMIFS('Refinance Calculator'!$E$44:$E$408,'Refinance Calculator'!$C$44:$C$408,"&gt;="&amp;DATE(E178,1,1),'Refinance Calculator'!$C$44:$C$408,"&lt;="&amp;DATE(E178,12,31)))</f>
        <v>#N/A</v>
      </c>
      <c r="G178" s="14" t="e">
        <f>IF(E178="","",SUMIFS('Refinance Calculator'!$F$44:$F$408,'Refinance Calculator'!$C$44:$C$408,"&gt;="&amp;DATE(E178,1,1),'Refinance Calculator'!$C$44:$C$408,"&lt;="&amp;DATE(E178,12,31)))</f>
        <v>#N/A</v>
      </c>
      <c r="H178" s="14" t="e">
        <f>IF(E178="","",SUMIFS('Refinance Calculator'!$G$44:$G$408,'Refinance Calculator'!$C$44:$C$408,"&gt;="&amp;DATE(E178,1,1),'Refinance Calculator'!$C$44:$C$408,"&lt;="&amp;DATE(E178,12,31)))</f>
        <v>#N/A</v>
      </c>
      <c r="I178" s="14" t="e">
        <f t="shared" si="6"/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35">
      <c r="A179" s="7"/>
      <c r="B179" s="7"/>
      <c r="C179" s="7"/>
      <c r="D179" s="7"/>
      <c r="E179" s="10" t="e">
        <f t="shared" si="5"/>
        <v>#N/A</v>
      </c>
      <c r="F179" s="14" t="e">
        <f>IF(E179="","",SUMIFS('Refinance Calculator'!$E$44:$E$408,'Refinance Calculator'!$C$44:$C$408,"&gt;="&amp;DATE(E179,1,1),'Refinance Calculator'!$C$44:$C$408,"&lt;="&amp;DATE(E179,12,31)))</f>
        <v>#N/A</v>
      </c>
      <c r="G179" s="14" t="e">
        <f>IF(E179="","",SUMIFS('Refinance Calculator'!$F$44:$F$408,'Refinance Calculator'!$C$44:$C$408,"&gt;="&amp;DATE(E179,1,1),'Refinance Calculator'!$C$44:$C$408,"&lt;="&amp;DATE(E179,12,31)))</f>
        <v>#N/A</v>
      </c>
      <c r="H179" s="14" t="e">
        <f>IF(E179="","",SUMIFS('Refinance Calculator'!$G$44:$G$408,'Refinance Calculator'!$C$44:$C$408,"&gt;="&amp;DATE(E179,1,1),'Refinance Calculator'!$C$44:$C$408,"&lt;="&amp;DATE(E179,12,31)))</f>
        <v>#N/A</v>
      </c>
      <c r="I179" s="14" t="e">
        <f t="shared" si="6"/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35">
      <c r="A180" s="7"/>
      <c r="B180" s="7"/>
      <c r="C180" s="7"/>
      <c r="D180" s="7"/>
      <c r="E180" s="10" t="e">
        <f t="shared" si="5"/>
        <v>#N/A</v>
      </c>
      <c r="F180" s="14" t="e">
        <f>IF(E180="","",SUMIFS('Refinance Calculator'!$E$44:$E$408,'Refinance Calculator'!$C$44:$C$408,"&gt;="&amp;DATE(E180,1,1),'Refinance Calculator'!$C$44:$C$408,"&lt;="&amp;DATE(E180,12,31)))</f>
        <v>#N/A</v>
      </c>
      <c r="G180" s="14" t="e">
        <f>IF(E180="","",SUMIFS('Refinance Calculator'!$F$44:$F$408,'Refinance Calculator'!$C$44:$C$408,"&gt;="&amp;DATE(E180,1,1),'Refinance Calculator'!$C$44:$C$408,"&lt;="&amp;DATE(E180,12,31)))</f>
        <v>#N/A</v>
      </c>
      <c r="H180" s="14" t="e">
        <f>IF(E180="","",SUMIFS('Refinance Calculator'!$G$44:$G$408,'Refinance Calculator'!$C$44:$C$408,"&gt;="&amp;DATE(E180,1,1),'Refinance Calculator'!$C$44:$C$408,"&lt;="&amp;DATE(E180,12,31)))</f>
        <v>#N/A</v>
      </c>
      <c r="I180" s="14" t="e">
        <f t="shared" si="6"/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35">
      <c r="A181" s="7"/>
      <c r="B181" s="7"/>
      <c r="C181" s="7"/>
      <c r="D181" s="7"/>
      <c r="E181" s="10" t="e">
        <f t="shared" si="5"/>
        <v>#N/A</v>
      </c>
      <c r="F181" s="14" t="e">
        <f>IF(E181="","",SUMIFS('Refinance Calculator'!$E$44:$E$408,'Refinance Calculator'!$C$44:$C$408,"&gt;="&amp;DATE(E181,1,1),'Refinance Calculator'!$C$44:$C$408,"&lt;="&amp;DATE(E181,12,31)))</f>
        <v>#N/A</v>
      </c>
      <c r="G181" s="14" t="e">
        <f>IF(E181="","",SUMIFS('Refinance Calculator'!$F$44:$F$408,'Refinance Calculator'!$C$44:$C$408,"&gt;="&amp;DATE(E181,1,1),'Refinance Calculator'!$C$44:$C$408,"&lt;="&amp;DATE(E181,12,31)))</f>
        <v>#N/A</v>
      </c>
      <c r="H181" s="14" t="e">
        <f>IF(E181="","",SUMIFS('Refinance Calculator'!$G$44:$G$408,'Refinance Calculator'!$C$44:$C$408,"&gt;="&amp;DATE(E181,1,1),'Refinance Calculator'!$C$44:$C$408,"&lt;="&amp;DATE(E181,12,31)))</f>
        <v>#N/A</v>
      </c>
      <c r="I181" s="14" t="e">
        <f t="shared" si="6"/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35">
      <c r="A182" s="7"/>
      <c r="B182" s="7"/>
      <c r="C182" s="7"/>
      <c r="D182" s="7"/>
      <c r="E182" s="10" t="e">
        <f t="shared" si="5"/>
        <v>#N/A</v>
      </c>
      <c r="F182" s="14" t="e">
        <f>IF(E182="","",SUMIFS('Refinance Calculator'!$E$44:$E$408,'Refinance Calculator'!$C$44:$C$408,"&gt;="&amp;DATE(E182,1,1),'Refinance Calculator'!$C$44:$C$408,"&lt;="&amp;DATE(E182,12,31)))</f>
        <v>#N/A</v>
      </c>
      <c r="G182" s="14" t="e">
        <f>IF(E182="","",SUMIFS('Refinance Calculator'!$F$44:$F$408,'Refinance Calculator'!$C$44:$C$408,"&gt;="&amp;DATE(E182,1,1),'Refinance Calculator'!$C$44:$C$408,"&lt;="&amp;DATE(E182,12,31)))</f>
        <v>#N/A</v>
      </c>
      <c r="H182" s="14" t="e">
        <f>IF(E182="","",SUMIFS('Refinance Calculator'!$G$44:$G$408,'Refinance Calculator'!$C$44:$C$408,"&gt;="&amp;DATE(E182,1,1),'Refinance Calculator'!$C$44:$C$408,"&lt;="&amp;DATE(E182,12,31)))</f>
        <v>#N/A</v>
      </c>
      <c r="I182" s="14" t="e">
        <f t="shared" si="6"/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35">
      <c r="A183" s="7"/>
      <c r="B183" s="7"/>
      <c r="C183" s="7"/>
      <c r="D183" s="7"/>
      <c r="E183" s="10" t="e">
        <f t="shared" si="5"/>
        <v>#N/A</v>
      </c>
      <c r="F183" s="14" t="e">
        <f>IF(E183="","",SUMIFS('Refinance Calculator'!$E$44:$E$408,'Refinance Calculator'!$C$44:$C$408,"&gt;="&amp;DATE(E183,1,1),'Refinance Calculator'!$C$44:$C$408,"&lt;="&amp;DATE(E183,12,31)))</f>
        <v>#N/A</v>
      </c>
      <c r="G183" s="14" t="e">
        <f>IF(E183="","",SUMIFS('Refinance Calculator'!$F$44:$F$408,'Refinance Calculator'!$C$44:$C$408,"&gt;="&amp;DATE(E183,1,1),'Refinance Calculator'!$C$44:$C$408,"&lt;="&amp;DATE(E183,12,31)))</f>
        <v>#N/A</v>
      </c>
      <c r="H183" s="14" t="e">
        <f>IF(E183="","",SUMIFS('Refinance Calculator'!$G$44:$G$408,'Refinance Calculator'!$C$44:$C$408,"&gt;="&amp;DATE(E183,1,1),'Refinance Calculator'!$C$44:$C$408,"&lt;="&amp;DATE(E183,12,31)))</f>
        <v>#N/A</v>
      </c>
      <c r="I183" s="14" t="e">
        <f t="shared" si="6"/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35">
      <c r="A184" s="7"/>
      <c r="B184" s="7"/>
      <c r="C184" s="7"/>
      <c r="D184" s="7"/>
      <c r="E184" s="10" t="e">
        <f t="shared" si="5"/>
        <v>#N/A</v>
      </c>
      <c r="F184" s="14" t="e">
        <f>IF(E184="","",SUMIFS('Refinance Calculator'!$E$44:$E$408,'Refinance Calculator'!$C$44:$C$408,"&gt;="&amp;DATE(E184,1,1),'Refinance Calculator'!$C$44:$C$408,"&lt;="&amp;DATE(E184,12,31)))</f>
        <v>#N/A</v>
      </c>
      <c r="G184" s="14" t="e">
        <f>IF(E184="","",SUMIFS('Refinance Calculator'!$F$44:$F$408,'Refinance Calculator'!$C$44:$C$408,"&gt;="&amp;DATE(E184,1,1),'Refinance Calculator'!$C$44:$C$408,"&lt;="&amp;DATE(E184,12,31)))</f>
        <v>#N/A</v>
      </c>
      <c r="H184" s="14" t="e">
        <f>IF(E184="","",SUMIFS('Refinance Calculator'!$G$44:$G$408,'Refinance Calculator'!$C$44:$C$408,"&gt;="&amp;DATE(E184,1,1),'Refinance Calculator'!$C$44:$C$408,"&lt;="&amp;DATE(E184,12,31)))</f>
        <v>#N/A</v>
      </c>
      <c r="I184" s="14" t="e">
        <f t="shared" si="6"/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35">
      <c r="A185" s="7"/>
      <c r="B185" s="7"/>
      <c r="C185" s="7"/>
      <c r="D185" s="7"/>
      <c r="E185" s="10" t="e">
        <f t="shared" si="5"/>
        <v>#N/A</v>
      </c>
      <c r="F185" s="14" t="e">
        <f>IF(E185="","",SUMIFS('Refinance Calculator'!$E$44:$E$408,'Refinance Calculator'!$C$44:$C$408,"&gt;="&amp;DATE(E185,1,1),'Refinance Calculator'!$C$44:$C$408,"&lt;="&amp;DATE(E185,12,31)))</f>
        <v>#N/A</v>
      </c>
      <c r="G185" s="14" t="e">
        <f>IF(E185="","",SUMIFS('Refinance Calculator'!$F$44:$F$408,'Refinance Calculator'!$C$44:$C$408,"&gt;="&amp;DATE(E185,1,1),'Refinance Calculator'!$C$44:$C$408,"&lt;="&amp;DATE(E185,12,31)))</f>
        <v>#N/A</v>
      </c>
      <c r="H185" s="14" t="e">
        <f>IF(E185="","",SUMIFS('Refinance Calculator'!$G$44:$G$408,'Refinance Calculator'!$C$44:$C$408,"&gt;="&amp;DATE(E185,1,1),'Refinance Calculator'!$C$44:$C$408,"&lt;="&amp;DATE(E185,12,31)))</f>
        <v>#N/A</v>
      </c>
      <c r="I185" s="14" t="e">
        <f t="shared" si="6"/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35">
      <c r="A186" s="7"/>
      <c r="B186" s="7"/>
      <c r="C186" s="7"/>
      <c r="D186" s="7"/>
      <c r="E186" s="10" t="e">
        <f t="shared" si="5"/>
        <v>#N/A</v>
      </c>
      <c r="F186" s="14" t="e">
        <f>IF(E186="","",SUMIFS('Refinance Calculator'!$E$44:$E$408,'Refinance Calculator'!$C$44:$C$408,"&gt;="&amp;DATE(E186,1,1),'Refinance Calculator'!$C$44:$C$408,"&lt;="&amp;DATE(E186,12,31)))</f>
        <v>#N/A</v>
      </c>
      <c r="G186" s="14" t="e">
        <f>IF(E186="","",SUMIFS('Refinance Calculator'!$F$44:$F$408,'Refinance Calculator'!$C$44:$C$408,"&gt;="&amp;DATE(E186,1,1),'Refinance Calculator'!$C$44:$C$408,"&lt;="&amp;DATE(E186,12,31)))</f>
        <v>#N/A</v>
      </c>
      <c r="H186" s="14" t="e">
        <f>IF(E186="","",SUMIFS('Refinance Calculator'!$G$44:$G$408,'Refinance Calculator'!$C$44:$C$408,"&gt;="&amp;DATE(E186,1,1),'Refinance Calculator'!$C$44:$C$408,"&lt;="&amp;DATE(E186,12,31)))</f>
        <v>#N/A</v>
      </c>
      <c r="I186" s="14" t="e">
        <f t="shared" si="6"/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35">
      <c r="A187" s="7"/>
      <c r="B187" s="7"/>
      <c r="C187" s="7"/>
      <c r="D187" s="7"/>
      <c r="E187" s="10" t="e">
        <f t="shared" si="5"/>
        <v>#N/A</v>
      </c>
      <c r="F187" s="14" t="e">
        <f>IF(E187="","",SUMIFS('Refinance Calculator'!$E$44:$E$408,'Refinance Calculator'!$C$44:$C$408,"&gt;="&amp;DATE(E187,1,1),'Refinance Calculator'!$C$44:$C$408,"&lt;="&amp;DATE(E187,12,31)))</f>
        <v>#N/A</v>
      </c>
      <c r="G187" s="14" t="e">
        <f>IF(E187="","",SUMIFS('Refinance Calculator'!$F$44:$F$408,'Refinance Calculator'!$C$44:$C$408,"&gt;="&amp;DATE(E187,1,1),'Refinance Calculator'!$C$44:$C$408,"&lt;="&amp;DATE(E187,12,31)))</f>
        <v>#N/A</v>
      </c>
      <c r="H187" s="14" t="e">
        <f>IF(E187="","",SUMIFS('Refinance Calculator'!$G$44:$G$408,'Refinance Calculator'!$C$44:$C$408,"&gt;="&amp;DATE(E187,1,1),'Refinance Calculator'!$C$44:$C$408,"&lt;="&amp;DATE(E187,12,31)))</f>
        <v>#N/A</v>
      </c>
      <c r="I187" s="14" t="e">
        <f t="shared" si="6"/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35">
      <c r="A188" s="7"/>
      <c r="B188" s="7"/>
      <c r="C188" s="7"/>
      <c r="D188" s="7"/>
      <c r="E188" s="10" t="e">
        <f t="shared" si="5"/>
        <v>#N/A</v>
      </c>
      <c r="F188" s="14" t="e">
        <f>IF(E188="","",SUMIFS('Refinance Calculator'!$E$44:$E$408,'Refinance Calculator'!$C$44:$C$408,"&gt;="&amp;DATE(E188,1,1),'Refinance Calculator'!$C$44:$C$408,"&lt;="&amp;DATE(E188,12,31)))</f>
        <v>#N/A</v>
      </c>
      <c r="G188" s="14" t="e">
        <f>IF(E188="","",SUMIFS('Refinance Calculator'!$F$44:$F$408,'Refinance Calculator'!$C$44:$C$408,"&gt;="&amp;DATE(E188,1,1),'Refinance Calculator'!$C$44:$C$408,"&lt;="&amp;DATE(E188,12,31)))</f>
        <v>#N/A</v>
      </c>
      <c r="H188" s="14" t="e">
        <f>IF(E188="","",SUMIFS('Refinance Calculator'!$G$44:$G$408,'Refinance Calculator'!$C$44:$C$408,"&gt;="&amp;DATE(E188,1,1),'Refinance Calculator'!$C$44:$C$408,"&lt;="&amp;DATE(E188,12,31)))</f>
        <v>#N/A</v>
      </c>
      <c r="I188" s="14" t="e">
        <f t="shared" si="6"/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35">
      <c r="A189" s="7"/>
      <c r="B189" s="7"/>
      <c r="C189" s="7"/>
      <c r="D189" s="7"/>
      <c r="E189" s="10" t="e">
        <f t="shared" si="5"/>
        <v>#N/A</v>
      </c>
      <c r="F189" s="14" t="e">
        <f>IF(E189="","",SUMIFS('Refinance Calculator'!$E$44:$E$408,'Refinance Calculator'!$C$44:$C$408,"&gt;="&amp;DATE(E189,1,1),'Refinance Calculator'!$C$44:$C$408,"&lt;="&amp;DATE(E189,12,31)))</f>
        <v>#N/A</v>
      </c>
      <c r="G189" s="14" t="e">
        <f>IF(E189="","",SUMIFS('Refinance Calculator'!$F$44:$F$408,'Refinance Calculator'!$C$44:$C$408,"&gt;="&amp;DATE(E189,1,1),'Refinance Calculator'!$C$44:$C$408,"&lt;="&amp;DATE(E189,12,31)))</f>
        <v>#N/A</v>
      </c>
      <c r="H189" s="14" t="e">
        <f>IF(E189="","",SUMIFS('Refinance Calculator'!$G$44:$G$408,'Refinance Calculator'!$C$44:$C$408,"&gt;="&amp;DATE(E189,1,1),'Refinance Calculator'!$C$44:$C$408,"&lt;="&amp;DATE(E189,12,31)))</f>
        <v>#N/A</v>
      </c>
      <c r="I189" s="14" t="e">
        <f t="shared" si="6"/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35">
      <c r="A190" s="7"/>
      <c r="B190" s="7"/>
      <c r="C190" s="7"/>
      <c r="D190" s="7"/>
      <c r="E190" s="10" t="e">
        <f t="shared" si="5"/>
        <v>#N/A</v>
      </c>
      <c r="F190" s="14" t="e">
        <f>IF(E190="","",SUMIFS('Refinance Calculator'!$E$44:$E$408,'Refinance Calculator'!$C$44:$C$408,"&gt;="&amp;DATE(E190,1,1),'Refinance Calculator'!$C$44:$C$408,"&lt;="&amp;DATE(E190,12,31)))</f>
        <v>#N/A</v>
      </c>
      <c r="G190" s="14" t="e">
        <f>IF(E190="","",SUMIFS('Refinance Calculator'!$F$44:$F$408,'Refinance Calculator'!$C$44:$C$408,"&gt;="&amp;DATE(E190,1,1),'Refinance Calculator'!$C$44:$C$408,"&lt;="&amp;DATE(E190,12,31)))</f>
        <v>#N/A</v>
      </c>
      <c r="H190" s="14" t="e">
        <f>IF(E190="","",SUMIFS('Refinance Calculator'!$G$44:$G$408,'Refinance Calculator'!$C$44:$C$408,"&gt;="&amp;DATE(E190,1,1),'Refinance Calculator'!$C$44:$C$408,"&lt;="&amp;DATE(E190,12,31)))</f>
        <v>#N/A</v>
      </c>
      <c r="I190" s="14" t="e">
        <f t="shared" si="6"/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35">
      <c r="A191" s="7"/>
      <c r="B191" s="7"/>
      <c r="C191" s="7"/>
      <c r="D191" s="7"/>
      <c r="E191" s="10" t="e">
        <f t="shared" si="5"/>
        <v>#N/A</v>
      </c>
      <c r="F191" s="14" t="e">
        <f>IF(E191="","",SUMIFS('Refinance Calculator'!$E$44:$E$408,'Refinance Calculator'!$C$44:$C$408,"&gt;="&amp;DATE(E191,1,1),'Refinance Calculator'!$C$44:$C$408,"&lt;="&amp;DATE(E191,12,31)))</f>
        <v>#N/A</v>
      </c>
      <c r="G191" s="14" t="e">
        <f>IF(E191="","",SUMIFS('Refinance Calculator'!$F$44:$F$408,'Refinance Calculator'!$C$44:$C$408,"&gt;="&amp;DATE(E191,1,1),'Refinance Calculator'!$C$44:$C$408,"&lt;="&amp;DATE(E191,12,31)))</f>
        <v>#N/A</v>
      </c>
      <c r="H191" s="14" t="e">
        <f>IF(E191="","",SUMIFS('Refinance Calculator'!$G$44:$G$408,'Refinance Calculator'!$C$44:$C$408,"&gt;="&amp;DATE(E191,1,1),'Refinance Calculator'!$C$44:$C$408,"&lt;="&amp;DATE(E191,12,31)))</f>
        <v>#N/A</v>
      </c>
      <c r="I191" s="14" t="e">
        <f t="shared" si="6"/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35">
      <c r="A192" s="7"/>
      <c r="B192" s="7"/>
      <c r="C192" s="7"/>
      <c r="D192" s="7"/>
      <c r="E192" s="10" t="e">
        <f t="shared" si="5"/>
        <v>#N/A</v>
      </c>
      <c r="F192" s="14" t="e">
        <f>IF(E192="","",SUMIFS('Refinance Calculator'!$E$44:$E$408,'Refinance Calculator'!$C$44:$C$408,"&gt;="&amp;DATE(E192,1,1),'Refinance Calculator'!$C$44:$C$408,"&lt;="&amp;DATE(E192,12,31)))</f>
        <v>#N/A</v>
      </c>
      <c r="G192" s="14" t="e">
        <f>IF(E192="","",SUMIFS('Refinance Calculator'!$F$44:$F$408,'Refinance Calculator'!$C$44:$C$408,"&gt;="&amp;DATE(E192,1,1),'Refinance Calculator'!$C$44:$C$408,"&lt;="&amp;DATE(E192,12,31)))</f>
        <v>#N/A</v>
      </c>
      <c r="H192" s="14" t="e">
        <f>IF(E192="","",SUMIFS('Refinance Calculator'!$G$44:$G$408,'Refinance Calculator'!$C$44:$C$408,"&gt;="&amp;DATE(E192,1,1),'Refinance Calculator'!$C$44:$C$408,"&lt;="&amp;DATE(E192,12,31)))</f>
        <v>#N/A</v>
      </c>
      <c r="I192" s="14" t="e">
        <f t="shared" si="6"/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35">
      <c r="A193" s="7"/>
      <c r="B193" s="7"/>
      <c r="C193" s="7"/>
      <c r="D193" s="7"/>
      <c r="E193" s="10" t="e">
        <f t="shared" si="5"/>
        <v>#N/A</v>
      </c>
      <c r="F193" s="14" t="e">
        <f>IF(E193="","",SUMIFS('Refinance Calculator'!$E$44:$E$408,'Refinance Calculator'!$C$44:$C$408,"&gt;="&amp;DATE(E193,1,1),'Refinance Calculator'!$C$44:$C$408,"&lt;="&amp;DATE(E193,12,31)))</f>
        <v>#N/A</v>
      </c>
      <c r="G193" s="14" t="e">
        <f>IF(E193="","",SUMIFS('Refinance Calculator'!$F$44:$F$408,'Refinance Calculator'!$C$44:$C$408,"&gt;="&amp;DATE(E193,1,1),'Refinance Calculator'!$C$44:$C$408,"&lt;="&amp;DATE(E193,12,31)))</f>
        <v>#N/A</v>
      </c>
      <c r="H193" s="14" t="e">
        <f>IF(E193="","",SUMIFS('Refinance Calculator'!$G$44:$G$408,'Refinance Calculator'!$C$44:$C$408,"&gt;="&amp;DATE(E193,1,1),'Refinance Calculator'!$C$44:$C$408,"&lt;="&amp;DATE(E193,12,31)))</f>
        <v>#N/A</v>
      </c>
      <c r="I193" s="14" t="e">
        <f t="shared" si="6"/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35">
      <c r="A194" s="7"/>
      <c r="B194" s="7"/>
      <c r="C194" s="7"/>
      <c r="D194" s="7"/>
      <c r="E194" s="10" t="e">
        <f t="shared" si="5"/>
        <v>#N/A</v>
      </c>
      <c r="F194" s="14" t="e">
        <f>IF(E194="","",SUMIFS('Refinance Calculator'!$E$44:$E$408,'Refinance Calculator'!$C$44:$C$408,"&gt;="&amp;DATE(E194,1,1),'Refinance Calculator'!$C$44:$C$408,"&lt;="&amp;DATE(E194,12,31)))</f>
        <v>#N/A</v>
      </c>
      <c r="G194" s="14" t="e">
        <f>IF(E194="","",SUMIFS('Refinance Calculator'!$F$44:$F$408,'Refinance Calculator'!$C$44:$C$408,"&gt;="&amp;DATE(E194,1,1),'Refinance Calculator'!$C$44:$C$408,"&lt;="&amp;DATE(E194,12,31)))</f>
        <v>#N/A</v>
      </c>
      <c r="H194" s="14" t="e">
        <f>IF(E194="","",SUMIFS('Refinance Calculator'!$G$44:$G$408,'Refinance Calculator'!$C$44:$C$408,"&gt;="&amp;DATE(E194,1,1),'Refinance Calculator'!$C$44:$C$408,"&lt;="&amp;DATE(E194,12,31)))</f>
        <v>#N/A</v>
      </c>
      <c r="I194" s="14" t="e">
        <f t="shared" si="6"/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35">
      <c r="A195" s="7"/>
      <c r="B195" s="7"/>
      <c r="C195" s="7"/>
      <c r="D195" s="7"/>
      <c r="E195" s="10" t="e">
        <f t="shared" si="5"/>
        <v>#N/A</v>
      </c>
      <c r="F195" s="14" t="e">
        <f>IF(E195="","",SUMIFS('Refinance Calculator'!$E$44:$E$408,'Refinance Calculator'!$C$44:$C$408,"&gt;="&amp;DATE(E195,1,1),'Refinance Calculator'!$C$44:$C$408,"&lt;="&amp;DATE(E195,12,31)))</f>
        <v>#N/A</v>
      </c>
      <c r="G195" s="14" t="e">
        <f>IF(E195="","",SUMIFS('Refinance Calculator'!$F$44:$F$408,'Refinance Calculator'!$C$44:$C$408,"&gt;="&amp;DATE(E195,1,1),'Refinance Calculator'!$C$44:$C$408,"&lt;="&amp;DATE(E195,12,31)))</f>
        <v>#N/A</v>
      </c>
      <c r="H195" s="14" t="e">
        <f>IF(E195="","",SUMIFS('Refinance Calculator'!$G$44:$G$408,'Refinance Calculator'!$C$44:$C$408,"&gt;="&amp;DATE(E195,1,1),'Refinance Calculator'!$C$44:$C$408,"&lt;="&amp;DATE(E195,12,31)))</f>
        <v>#N/A</v>
      </c>
      <c r="I195" s="14" t="e">
        <f t="shared" si="6"/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35">
      <c r="A196" s="7"/>
      <c r="B196" s="7"/>
      <c r="C196" s="7"/>
      <c r="D196" s="7"/>
      <c r="E196" s="10" t="e">
        <f t="shared" ref="E196:E259" si="7">IF(E195&lt;YEAR($B$9),E195+1,NA())</f>
        <v>#N/A</v>
      </c>
      <c r="F196" s="14" t="e">
        <f>IF(E196="","",SUMIFS('Refinance Calculator'!$E$44:$E$408,'Refinance Calculator'!$C$44:$C$408,"&gt;="&amp;DATE(E196,1,1),'Refinance Calculator'!$C$44:$C$408,"&lt;="&amp;DATE(E196,12,31)))</f>
        <v>#N/A</v>
      </c>
      <c r="G196" s="14" t="e">
        <f>IF(E196="","",SUMIFS('Refinance Calculator'!$F$44:$F$408,'Refinance Calculator'!$C$44:$C$408,"&gt;="&amp;DATE(E196,1,1),'Refinance Calculator'!$C$44:$C$408,"&lt;="&amp;DATE(E196,12,31)))</f>
        <v>#N/A</v>
      </c>
      <c r="H196" s="14" t="e">
        <f>IF(E196="","",SUMIFS('Refinance Calculator'!$G$44:$G$408,'Refinance Calculator'!$C$44:$C$408,"&gt;="&amp;DATE(E196,1,1),'Refinance Calculator'!$C$44:$C$408,"&lt;="&amp;DATE(E196,12,31)))</f>
        <v>#N/A</v>
      </c>
      <c r="I196" s="14" t="e">
        <f t="shared" si="6"/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35">
      <c r="A197" s="7"/>
      <c r="B197" s="7"/>
      <c r="C197" s="7"/>
      <c r="D197" s="7"/>
      <c r="E197" s="10" t="e">
        <f t="shared" si="7"/>
        <v>#N/A</v>
      </c>
      <c r="F197" s="14" t="e">
        <f>IF(E197="","",SUMIFS('Refinance Calculator'!$E$44:$E$408,'Refinance Calculator'!$C$44:$C$408,"&gt;="&amp;DATE(E197,1,1),'Refinance Calculator'!$C$44:$C$408,"&lt;="&amp;DATE(E197,12,31)))</f>
        <v>#N/A</v>
      </c>
      <c r="G197" s="14" t="e">
        <f>IF(E197="","",SUMIFS('Refinance Calculator'!$F$44:$F$408,'Refinance Calculator'!$C$44:$C$408,"&gt;="&amp;DATE(E197,1,1),'Refinance Calculator'!$C$44:$C$408,"&lt;="&amp;DATE(E197,12,31)))</f>
        <v>#N/A</v>
      </c>
      <c r="H197" s="14" t="e">
        <f>IF(E197="","",SUMIFS('Refinance Calculator'!$G$44:$G$408,'Refinance Calculator'!$C$44:$C$408,"&gt;="&amp;DATE(E197,1,1),'Refinance Calculator'!$C$44:$C$408,"&lt;="&amp;DATE(E197,12,31)))</f>
        <v>#N/A</v>
      </c>
      <c r="I197" s="14" t="e">
        <f t="shared" si="6"/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35">
      <c r="A198" s="7"/>
      <c r="B198" s="7"/>
      <c r="C198" s="7"/>
      <c r="D198" s="7"/>
      <c r="E198" s="10" t="e">
        <f t="shared" si="7"/>
        <v>#N/A</v>
      </c>
      <c r="F198" s="14" t="e">
        <f>IF(E198="","",SUMIFS('Refinance Calculator'!$E$44:$E$408,'Refinance Calculator'!$C$44:$C$408,"&gt;="&amp;DATE(E198,1,1),'Refinance Calculator'!$C$44:$C$408,"&lt;="&amp;DATE(E198,12,31)))</f>
        <v>#N/A</v>
      </c>
      <c r="G198" s="14" t="e">
        <f>IF(E198="","",SUMIFS('Refinance Calculator'!$F$44:$F$408,'Refinance Calculator'!$C$44:$C$408,"&gt;="&amp;DATE(E198,1,1),'Refinance Calculator'!$C$44:$C$408,"&lt;="&amp;DATE(E198,12,31)))</f>
        <v>#N/A</v>
      </c>
      <c r="H198" s="14" t="e">
        <f>IF(E198="","",SUMIFS('Refinance Calculator'!$G$44:$G$408,'Refinance Calculator'!$C$44:$C$408,"&gt;="&amp;DATE(E198,1,1),'Refinance Calculator'!$C$44:$C$408,"&lt;="&amp;DATE(E198,12,31)))</f>
        <v>#N/A</v>
      </c>
      <c r="I198" s="14" t="e">
        <f t="shared" si="6"/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35">
      <c r="A199" s="7"/>
      <c r="B199" s="7"/>
      <c r="C199" s="7"/>
      <c r="D199" s="7"/>
      <c r="E199" s="10" t="e">
        <f t="shared" si="7"/>
        <v>#N/A</v>
      </c>
      <c r="F199" s="14" t="e">
        <f>IF(E199="","",SUMIFS('Refinance Calculator'!$E$44:$E$408,'Refinance Calculator'!$C$44:$C$408,"&gt;="&amp;DATE(E199,1,1),'Refinance Calculator'!$C$44:$C$408,"&lt;="&amp;DATE(E199,12,31)))</f>
        <v>#N/A</v>
      </c>
      <c r="G199" s="14" t="e">
        <f>IF(E199="","",SUMIFS('Refinance Calculator'!$F$44:$F$408,'Refinance Calculator'!$C$44:$C$408,"&gt;="&amp;DATE(E199,1,1),'Refinance Calculator'!$C$44:$C$408,"&lt;="&amp;DATE(E199,12,31)))</f>
        <v>#N/A</v>
      </c>
      <c r="H199" s="14" t="e">
        <f>IF(E199="","",SUMIFS('Refinance Calculator'!$G$44:$G$408,'Refinance Calculator'!$C$44:$C$408,"&gt;="&amp;DATE(E199,1,1),'Refinance Calculator'!$C$44:$C$408,"&lt;="&amp;DATE(E199,12,31)))</f>
        <v>#N/A</v>
      </c>
      <c r="I199" s="14" t="e">
        <f t="shared" si="6"/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35">
      <c r="A200" s="7"/>
      <c r="B200" s="7"/>
      <c r="C200" s="7"/>
      <c r="D200" s="7"/>
      <c r="E200" s="10" t="e">
        <f t="shared" si="7"/>
        <v>#N/A</v>
      </c>
      <c r="F200" s="14" t="e">
        <f>IF(E200="","",SUMIFS('Refinance Calculator'!$E$44:$E$408,'Refinance Calculator'!$C$44:$C$408,"&gt;="&amp;DATE(E200,1,1),'Refinance Calculator'!$C$44:$C$408,"&lt;="&amp;DATE(E200,12,31)))</f>
        <v>#N/A</v>
      </c>
      <c r="G200" s="14" t="e">
        <f>IF(E200="","",SUMIFS('Refinance Calculator'!$F$44:$F$408,'Refinance Calculator'!$C$44:$C$408,"&gt;="&amp;DATE(E200,1,1),'Refinance Calculator'!$C$44:$C$408,"&lt;="&amp;DATE(E200,12,31)))</f>
        <v>#N/A</v>
      </c>
      <c r="H200" s="14" t="e">
        <f>IF(E200="","",SUMIFS('Refinance Calculator'!$G$44:$G$408,'Refinance Calculator'!$C$44:$C$408,"&gt;="&amp;DATE(E200,1,1),'Refinance Calculator'!$C$44:$C$408,"&lt;="&amp;DATE(E200,12,31)))</f>
        <v>#N/A</v>
      </c>
      <c r="I200" s="14" t="e">
        <f t="shared" si="6"/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35">
      <c r="A201" s="7"/>
      <c r="B201" s="7"/>
      <c r="C201" s="7"/>
      <c r="D201" s="7"/>
      <c r="E201" s="10" t="e">
        <f t="shared" si="7"/>
        <v>#N/A</v>
      </c>
      <c r="F201" s="14" t="e">
        <f>IF(E201="","",SUMIFS('Refinance Calculator'!$E$44:$E$408,'Refinance Calculator'!$C$44:$C$408,"&gt;="&amp;DATE(E201,1,1),'Refinance Calculator'!$C$44:$C$408,"&lt;="&amp;DATE(E201,12,31)))</f>
        <v>#N/A</v>
      </c>
      <c r="G201" s="14" t="e">
        <f>IF(E201="","",SUMIFS('Refinance Calculator'!$F$44:$F$408,'Refinance Calculator'!$C$44:$C$408,"&gt;="&amp;DATE(E201,1,1),'Refinance Calculator'!$C$44:$C$408,"&lt;="&amp;DATE(E201,12,31)))</f>
        <v>#N/A</v>
      </c>
      <c r="H201" s="14" t="e">
        <f>IF(E201="","",SUMIFS('Refinance Calculator'!$G$44:$G$408,'Refinance Calculator'!$C$44:$C$408,"&gt;="&amp;DATE(E201,1,1),'Refinance Calculator'!$C$44:$C$408,"&lt;="&amp;DATE(E201,12,31)))</f>
        <v>#N/A</v>
      </c>
      <c r="I201" s="14" t="e">
        <f t="shared" si="6"/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35">
      <c r="A202" s="7"/>
      <c r="B202" s="7"/>
      <c r="C202" s="7"/>
      <c r="D202" s="7"/>
      <c r="E202" s="10" t="e">
        <f t="shared" si="7"/>
        <v>#N/A</v>
      </c>
      <c r="F202" s="14" t="e">
        <f>IF(E202="","",SUMIFS('Refinance Calculator'!$E$44:$E$408,'Refinance Calculator'!$C$44:$C$408,"&gt;="&amp;DATE(E202,1,1),'Refinance Calculator'!$C$44:$C$408,"&lt;="&amp;DATE(E202,12,31)))</f>
        <v>#N/A</v>
      </c>
      <c r="G202" s="14" t="e">
        <f>IF(E202="","",SUMIFS('Refinance Calculator'!$F$44:$F$408,'Refinance Calculator'!$C$44:$C$408,"&gt;="&amp;DATE(E202,1,1),'Refinance Calculator'!$C$44:$C$408,"&lt;="&amp;DATE(E202,12,31)))</f>
        <v>#N/A</v>
      </c>
      <c r="H202" s="14" t="e">
        <f>IF(E202="","",SUMIFS('Refinance Calculator'!$G$44:$G$408,'Refinance Calculator'!$C$44:$C$408,"&gt;="&amp;DATE(E202,1,1),'Refinance Calculator'!$C$44:$C$408,"&lt;="&amp;DATE(E202,12,31)))</f>
        <v>#N/A</v>
      </c>
      <c r="I202" s="14" t="e">
        <f t="shared" si="6"/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35">
      <c r="A203" s="7"/>
      <c r="B203" s="7"/>
      <c r="C203" s="7"/>
      <c r="D203" s="7"/>
      <c r="E203" s="10" t="e">
        <f t="shared" si="7"/>
        <v>#N/A</v>
      </c>
      <c r="F203" s="14" t="e">
        <f>IF(E203="","",SUMIFS('Refinance Calculator'!$E$44:$E$408,'Refinance Calculator'!$C$44:$C$408,"&gt;="&amp;DATE(E203,1,1),'Refinance Calculator'!$C$44:$C$408,"&lt;="&amp;DATE(E203,12,31)))</f>
        <v>#N/A</v>
      </c>
      <c r="G203" s="14" t="e">
        <f>IF(E203="","",SUMIFS('Refinance Calculator'!$F$44:$F$408,'Refinance Calculator'!$C$44:$C$408,"&gt;="&amp;DATE(E203,1,1),'Refinance Calculator'!$C$44:$C$408,"&lt;="&amp;DATE(E203,12,31)))</f>
        <v>#N/A</v>
      </c>
      <c r="H203" s="14" t="e">
        <f>IF(E203="","",SUMIFS('Refinance Calculator'!$G$44:$G$408,'Refinance Calculator'!$C$44:$C$408,"&gt;="&amp;DATE(E203,1,1),'Refinance Calculator'!$C$44:$C$408,"&lt;="&amp;DATE(E203,12,31)))</f>
        <v>#N/A</v>
      </c>
      <c r="I203" s="14" t="e">
        <f t="shared" si="6"/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35">
      <c r="A204" s="7"/>
      <c r="B204" s="7"/>
      <c r="C204" s="7"/>
      <c r="D204" s="7"/>
      <c r="E204" s="10" t="e">
        <f t="shared" si="7"/>
        <v>#N/A</v>
      </c>
      <c r="F204" s="14" t="e">
        <f>IF(E204="","",SUMIFS('Refinance Calculator'!$E$44:$E$408,'Refinance Calculator'!$C$44:$C$408,"&gt;="&amp;DATE(E204,1,1),'Refinance Calculator'!$C$44:$C$408,"&lt;="&amp;DATE(E204,12,31)))</f>
        <v>#N/A</v>
      </c>
      <c r="G204" s="14" t="e">
        <f>IF(E204="","",SUMIFS('Refinance Calculator'!$F$44:$F$408,'Refinance Calculator'!$C$44:$C$408,"&gt;="&amp;DATE(E204,1,1),'Refinance Calculator'!$C$44:$C$408,"&lt;="&amp;DATE(E204,12,31)))</f>
        <v>#N/A</v>
      </c>
      <c r="H204" s="14" t="e">
        <f>IF(E204="","",SUMIFS('Refinance Calculator'!$G$44:$G$408,'Refinance Calculator'!$C$44:$C$408,"&gt;="&amp;DATE(E204,1,1),'Refinance Calculator'!$C$44:$C$408,"&lt;="&amp;DATE(E204,12,31)))</f>
        <v>#N/A</v>
      </c>
      <c r="I204" s="14" t="e">
        <f t="shared" si="6"/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35">
      <c r="A205" s="7"/>
      <c r="B205" s="7"/>
      <c r="C205" s="7"/>
      <c r="D205" s="7"/>
      <c r="E205" s="10" t="e">
        <f t="shared" si="7"/>
        <v>#N/A</v>
      </c>
      <c r="F205" s="14" t="e">
        <f>IF(E205="","",SUMIFS('Refinance Calculator'!$E$44:$E$408,'Refinance Calculator'!$C$44:$C$408,"&gt;="&amp;DATE(E205,1,1),'Refinance Calculator'!$C$44:$C$408,"&lt;="&amp;DATE(E205,12,31)))</f>
        <v>#N/A</v>
      </c>
      <c r="G205" s="14" t="e">
        <f>IF(E205="","",SUMIFS('Refinance Calculator'!$F$44:$F$408,'Refinance Calculator'!$C$44:$C$408,"&gt;="&amp;DATE(E205,1,1),'Refinance Calculator'!$C$44:$C$408,"&lt;="&amp;DATE(E205,12,31)))</f>
        <v>#N/A</v>
      </c>
      <c r="H205" s="14" t="e">
        <f>IF(E205="","",SUMIFS('Refinance Calculator'!$G$44:$G$408,'Refinance Calculator'!$C$44:$C$408,"&gt;="&amp;DATE(E205,1,1),'Refinance Calculator'!$C$44:$C$408,"&lt;="&amp;DATE(E205,12,31)))</f>
        <v>#N/A</v>
      </c>
      <c r="I205" s="14" t="e">
        <f t="shared" si="6"/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35">
      <c r="A206" s="7"/>
      <c r="B206" s="7"/>
      <c r="C206" s="7"/>
      <c r="D206" s="7"/>
      <c r="E206" s="10" t="e">
        <f t="shared" si="7"/>
        <v>#N/A</v>
      </c>
      <c r="F206" s="14" t="e">
        <f>IF(E206="","",SUMIFS('Refinance Calculator'!$E$44:$E$408,'Refinance Calculator'!$C$44:$C$408,"&gt;="&amp;DATE(E206,1,1),'Refinance Calculator'!$C$44:$C$408,"&lt;="&amp;DATE(E206,12,31)))</f>
        <v>#N/A</v>
      </c>
      <c r="G206" s="14" t="e">
        <f>IF(E206="","",SUMIFS('Refinance Calculator'!$F$44:$F$408,'Refinance Calculator'!$C$44:$C$408,"&gt;="&amp;DATE(E206,1,1),'Refinance Calculator'!$C$44:$C$408,"&lt;="&amp;DATE(E206,12,31)))</f>
        <v>#N/A</v>
      </c>
      <c r="H206" s="14" t="e">
        <f>IF(E206="","",SUMIFS('Refinance Calculator'!$G$44:$G$408,'Refinance Calculator'!$C$44:$C$408,"&gt;="&amp;DATE(E206,1,1),'Refinance Calculator'!$C$44:$C$408,"&lt;="&amp;DATE(E206,12,31)))</f>
        <v>#N/A</v>
      </c>
      <c r="I206" s="14" t="e">
        <f t="shared" si="6"/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35">
      <c r="A207" s="7"/>
      <c r="B207" s="7"/>
      <c r="C207" s="7"/>
      <c r="D207" s="7"/>
      <c r="E207" s="10" t="e">
        <f t="shared" si="7"/>
        <v>#N/A</v>
      </c>
      <c r="F207" s="14" t="e">
        <f>IF(E207="","",SUMIFS('Refinance Calculator'!$E$44:$E$408,'Refinance Calculator'!$C$44:$C$408,"&gt;="&amp;DATE(E207,1,1),'Refinance Calculator'!$C$44:$C$408,"&lt;="&amp;DATE(E207,12,31)))</f>
        <v>#N/A</v>
      </c>
      <c r="G207" s="14" t="e">
        <f>IF(E207="","",SUMIFS('Refinance Calculator'!$F$44:$F$408,'Refinance Calculator'!$C$44:$C$408,"&gt;="&amp;DATE(E207,1,1),'Refinance Calculator'!$C$44:$C$408,"&lt;="&amp;DATE(E207,12,31)))</f>
        <v>#N/A</v>
      </c>
      <c r="H207" s="14" t="e">
        <f>IF(E207="","",SUMIFS('Refinance Calculator'!$G$44:$G$408,'Refinance Calculator'!$C$44:$C$408,"&gt;="&amp;DATE(E207,1,1),'Refinance Calculator'!$C$44:$C$408,"&lt;="&amp;DATE(E207,12,31)))</f>
        <v>#N/A</v>
      </c>
      <c r="I207" s="14" t="e">
        <f t="shared" si="6"/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35">
      <c r="A208" s="7"/>
      <c r="B208" s="7"/>
      <c r="C208" s="7"/>
      <c r="D208" s="7"/>
      <c r="E208" s="10" t="e">
        <f t="shared" si="7"/>
        <v>#N/A</v>
      </c>
      <c r="F208" s="14" t="e">
        <f>IF(E208="","",SUMIFS('Refinance Calculator'!$E$44:$E$408,'Refinance Calculator'!$C$44:$C$408,"&gt;="&amp;DATE(E208,1,1),'Refinance Calculator'!$C$44:$C$408,"&lt;="&amp;DATE(E208,12,31)))</f>
        <v>#N/A</v>
      </c>
      <c r="G208" s="14" t="e">
        <f>IF(E208="","",SUMIFS('Refinance Calculator'!$F$44:$F$408,'Refinance Calculator'!$C$44:$C$408,"&gt;="&amp;DATE(E208,1,1),'Refinance Calculator'!$C$44:$C$408,"&lt;="&amp;DATE(E208,12,31)))</f>
        <v>#N/A</v>
      </c>
      <c r="H208" s="14" t="e">
        <f>IF(E208="","",SUMIFS('Refinance Calculator'!$G$44:$G$408,'Refinance Calculator'!$C$44:$C$408,"&gt;="&amp;DATE(E208,1,1),'Refinance Calculator'!$C$44:$C$408,"&lt;="&amp;DATE(E208,12,31)))</f>
        <v>#N/A</v>
      </c>
      <c r="I208" s="14" t="e">
        <f t="shared" si="6"/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35">
      <c r="A209" s="7"/>
      <c r="B209" s="7"/>
      <c r="C209" s="7"/>
      <c r="D209" s="7"/>
      <c r="E209" s="10" t="e">
        <f t="shared" si="7"/>
        <v>#N/A</v>
      </c>
      <c r="F209" s="14" t="e">
        <f>IF(E209="","",SUMIFS('Refinance Calculator'!$E$44:$E$408,'Refinance Calculator'!$C$44:$C$408,"&gt;="&amp;DATE(E209,1,1),'Refinance Calculator'!$C$44:$C$408,"&lt;="&amp;DATE(E209,12,31)))</f>
        <v>#N/A</v>
      </c>
      <c r="G209" s="14" t="e">
        <f>IF(E209="","",SUMIFS('Refinance Calculator'!$F$44:$F$408,'Refinance Calculator'!$C$44:$C$408,"&gt;="&amp;DATE(E209,1,1),'Refinance Calculator'!$C$44:$C$408,"&lt;="&amp;DATE(E209,12,31)))</f>
        <v>#N/A</v>
      </c>
      <c r="H209" s="14" t="e">
        <f>IF(E209="","",SUMIFS('Refinance Calculator'!$G$44:$G$408,'Refinance Calculator'!$C$44:$C$408,"&gt;="&amp;DATE(E209,1,1),'Refinance Calculator'!$C$44:$C$408,"&lt;="&amp;DATE(E209,12,31)))</f>
        <v>#N/A</v>
      </c>
      <c r="I209" s="14" t="e">
        <f t="shared" si="6"/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35">
      <c r="A210" s="7"/>
      <c r="B210" s="7"/>
      <c r="C210" s="7"/>
      <c r="D210" s="7"/>
      <c r="E210" s="10" t="e">
        <f t="shared" si="7"/>
        <v>#N/A</v>
      </c>
      <c r="F210" s="14" t="e">
        <f>IF(E210="","",SUMIFS('Refinance Calculator'!$E$44:$E$408,'Refinance Calculator'!$C$44:$C$408,"&gt;="&amp;DATE(E210,1,1),'Refinance Calculator'!$C$44:$C$408,"&lt;="&amp;DATE(E210,12,31)))</f>
        <v>#N/A</v>
      </c>
      <c r="G210" s="14" t="e">
        <f>IF(E210="","",SUMIFS('Refinance Calculator'!$F$44:$F$408,'Refinance Calculator'!$C$44:$C$408,"&gt;="&amp;DATE(E210,1,1),'Refinance Calculator'!$C$44:$C$408,"&lt;="&amp;DATE(E210,12,31)))</f>
        <v>#N/A</v>
      </c>
      <c r="H210" s="14" t="e">
        <f>IF(E210="","",SUMIFS('Refinance Calculator'!$G$44:$G$408,'Refinance Calculator'!$C$44:$C$408,"&gt;="&amp;DATE(E210,1,1),'Refinance Calculator'!$C$44:$C$408,"&lt;="&amp;DATE(E210,12,31)))</f>
        <v>#N/A</v>
      </c>
      <c r="I210" s="14" t="e">
        <f t="shared" si="6"/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35">
      <c r="A211" s="7"/>
      <c r="B211" s="7"/>
      <c r="C211" s="7"/>
      <c r="D211" s="7"/>
      <c r="E211" s="10" t="e">
        <f t="shared" si="7"/>
        <v>#N/A</v>
      </c>
      <c r="F211" s="14" t="e">
        <f>IF(E211="","",SUMIFS('Refinance Calculator'!$E$44:$E$408,'Refinance Calculator'!$C$44:$C$408,"&gt;="&amp;DATE(E211,1,1),'Refinance Calculator'!$C$44:$C$408,"&lt;="&amp;DATE(E211,12,31)))</f>
        <v>#N/A</v>
      </c>
      <c r="G211" s="14" t="e">
        <f>IF(E211="","",SUMIFS('Refinance Calculator'!$F$44:$F$408,'Refinance Calculator'!$C$44:$C$408,"&gt;="&amp;DATE(E211,1,1),'Refinance Calculator'!$C$44:$C$408,"&lt;="&amp;DATE(E211,12,31)))</f>
        <v>#N/A</v>
      </c>
      <c r="H211" s="14" t="e">
        <f>IF(E211="","",SUMIFS('Refinance Calculator'!$G$44:$G$408,'Refinance Calculator'!$C$44:$C$408,"&gt;="&amp;DATE(E211,1,1),'Refinance Calculator'!$C$44:$C$408,"&lt;="&amp;DATE(E211,12,31)))</f>
        <v>#N/A</v>
      </c>
      <c r="I211" s="14" t="e">
        <f t="shared" si="6"/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35">
      <c r="A212" s="7"/>
      <c r="B212" s="7"/>
      <c r="C212" s="7"/>
      <c r="D212" s="7"/>
      <c r="E212" s="10" t="e">
        <f t="shared" si="7"/>
        <v>#N/A</v>
      </c>
      <c r="F212" s="14" t="e">
        <f>IF(E212="","",SUMIFS('Refinance Calculator'!$E$44:$E$408,'Refinance Calculator'!$C$44:$C$408,"&gt;="&amp;DATE(E212,1,1),'Refinance Calculator'!$C$44:$C$408,"&lt;="&amp;DATE(E212,12,31)))</f>
        <v>#N/A</v>
      </c>
      <c r="G212" s="14" t="e">
        <f>IF(E212="","",SUMIFS('Refinance Calculator'!$F$44:$F$408,'Refinance Calculator'!$C$44:$C$408,"&gt;="&amp;DATE(E212,1,1),'Refinance Calculator'!$C$44:$C$408,"&lt;="&amp;DATE(E212,12,31)))</f>
        <v>#N/A</v>
      </c>
      <c r="H212" s="14" t="e">
        <f>IF(E212="","",SUMIFS('Refinance Calculator'!$G$44:$G$408,'Refinance Calculator'!$C$44:$C$408,"&gt;="&amp;DATE(E212,1,1),'Refinance Calculator'!$C$44:$C$408,"&lt;="&amp;DATE(E212,12,31)))</f>
        <v>#N/A</v>
      </c>
      <c r="I212" s="14" t="e">
        <f t="shared" si="6"/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35">
      <c r="A213" s="7"/>
      <c r="B213" s="7"/>
      <c r="C213" s="7"/>
      <c r="D213" s="7"/>
      <c r="E213" s="10" t="e">
        <f t="shared" si="7"/>
        <v>#N/A</v>
      </c>
      <c r="F213" s="14" t="e">
        <f>IF(E213="","",SUMIFS('Refinance Calculator'!$E$44:$E$408,'Refinance Calculator'!$C$44:$C$408,"&gt;="&amp;DATE(E213,1,1),'Refinance Calculator'!$C$44:$C$408,"&lt;="&amp;DATE(E213,12,31)))</f>
        <v>#N/A</v>
      </c>
      <c r="G213" s="14" t="e">
        <f>IF(E213="","",SUMIFS('Refinance Calculator'!$F$44:$F$408,'Refinance Calculator'!$C$44:$C$408,"&gt;="&amp;DATE(E213,1,1),'Refinance Calculator'!$C$44:$C$408,"&lt;="&amp;DATE(E213,12,31)))</f>
        <v>#N/A</v>
      </c>
      <c r="H213" s="14" t="e">
        <f>IF(E213="","",SUMIFS('Refinance Calculator'!$G$44:$G$408,'Refinance Calculator'!$C$44:$C$408,"&gt;="&amp;DATE(E213,1,1),'Refinance Calculator'!$C$44:$C$408,"&lt;="&amp;DATE(E213,12,31)))</f>
        <v>#N/A</v>
      </c>
      <c r="I213" s="14" t="e">
        <f t="shared" si="6"/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35">
      <c r="A214" s="7"/>
      <c r="B214" s="7"/>
      <c r="C214" s="7"/>
      <c r="D214" s="7"/>
      <c r="E214" s="10" t="e">
        <f t="shared" si="7"/>
        <v>#N/A</v>
      </c>
      <c r="F214" s="14" t="e">
        <f>IF(E214="","",SUMIFS('Refinance Calculator'!$E$44:$E$408,'Refinance Calculator'!$C$44:$C$408,"&gt;="&amp;DATE(E214,1,1),'Refinance Calculator'!$C$44:$C$408,"&lt;="&amp;DATE(E214,12,31)))</f>
        <v>#N/A</v>
      </c>
      <c r="G214" s="14" t="e">
        <f>IF(E214="","",SUMIFS('Refinance Calculator'!$F$44:$F$408,'Refinance Calculator'!$C$44:$C$408,"&gt;="&amp;DATE(E214,1,1),'Refinance Calculator'!$C$44:$C$408,"&lt;="&amp;DATE(E214,12,31)))</f>
        <v>#N/A</v>
      </c>
      <c r="H214" s="14" t="e">
        <f>IF(E214="","",SUMIFS('Refinance Calculator'!$G$44:$G$408,'Refinance Calculator'!$C$44:$C$408,"&gt;="&amp;DATE(E214,1,1),'Refinance Calculator'!$C$44:$C$408,"&lt;="&amp;DATE(E214,12,31)))</f>
        <v>#N/A</v>
      </c>
      <c r="I214" s="14" t="e">
        <f t="shared" si="6"/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35">
      <c r="A215" s="7"/>
      <c r="B215" s="7"/>
      <c r="C215" s="7"/>
      <c r="D215" s="7"/>
      <c r="E215" s="10" t="e">
        <f t="shared" si="7"/>
        <v>#N/A</v>
      </c>
      <c r="F215" s="14" t="e">
        <f>IF(E215="","",SUMIFS('Refinance Calculator'!$E$44:$E$408,'Refinance Calculator'!$C$44:$C$408,"&gt;="&amp;DATE(E215,1,1),'Refinance Calculator'!$C$44:$C$408,"&lt;="&amp;DATE(E215,12,31)))</f>
        <v>#N/A</v>
      </c>
      <c r="G215" s="14" t="e">
        <f>IF(E215="","",SUMIFS('Refinance Calculator'!$F$44:$F$408,'Refinance Calculator'!$C$44:$C$408,"&gt;="&amp;DATE(E215,1,1),'Refinance Calculator'!$C$44:$C$408,"&lt;="&amp;DATE(E215,12,31)))</f>
        <v>#N/A</v>
      </c>
      <c r="H215" s="14" t="e">
        <f>IF(E215="","",SUMIFS('Refinance Calculator'!$G$44:$G$408,'Refinance Calculator'!$C$44:$C$408,"&gt;="&amp;DATE(E215,1,1),'Refinance Calculator'!$C$44:$C$408,"&lt;="&amp;DATE(E215,12,31)))</f>
        <v>#N/A</v>
      </c>
      <c r="I215" s="14" t="e">
        <f t="shared" si="6"/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35">
      <c r="A216" s="7"/>
      <c r="B216" s="7"/>
      <c r="C216" s="7"/>
      <c r="D216" s="7"/>
      <c r="E216" s="10" t="e">
        <f t="shared" si="7"/>
        <v>#N/A</v>
      </c>
      <c r="F216" s="14" t="e">
        <f>IF(E216="","",SUMIFS('Refinance Calculator'!$E$44:$E$408,'Refinance Calculator'!$C$44:$C$408,"&gt;="&amp;DATE(E216,1,1),'Refinance Calculator'!$C$44:$C$408,"&lt;="&amp;DATE(E216,12,31)))</f>
        <v>#N/A</v>
      </c>
      <c r="G216" s="14" t="e">
        <f>IF(E216="","",SUMIFS('Refinance Calculator'!$F$44:$F$408,'Refinance Calculator'!$C$44:$C$408,"&gt;="&amp;DATE(E216,1,1),'Refinance Calculator'!$C$44:$C$408,"&lt;="&amp;DATE(E216,12,31)))</f>
        <v>#N/A</v>
      </c>
      <c r="H216" s="14" t="e">
        <f>IF(E216="","",SUMIFS('Refinance Calculator'!$G$44:$G$408,'Refinance Calculator'!$C$44:$C$408,"&gt;="&amp;DATE(E216,1,1),'Refinance Calculator'!$C$44:$C$408,"&lt;="&amp;DATE(E216,12,31)))</f>
        <v>#N/A</v>
      </c>
      <c r="I216" s="14" t="e">
        <f t="shared" ref="I216:I279" si="8">IF(E216="","",IF(ROUND(I215,0)-ROUND((F216+H216),0)=0,0,I215-(F216+H216)))</f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35">
      <c r="A217" s="7"/>
      <c r="B217" s="7"/>
      <c r="C217" s="7"/>
      <c r="D217" s="7"/>
      <c r="E217" s="10" t="e">
        <f t="shared" si="7"/>
        <v>#N/A</v>
      </c>
      <c r="F217" s="14" t="e">
        <f>IF(E217="","",SUMIFS('Refinance Calculator'!$E$44:$E$408,'Refinance Calculator'!$C$44:$C$408,"&gt;="&amp;DATE(E217,1,1),'Refinance Calculator'!$C$44:$C$408,"&lt;="&amp;DATE(E217,12,31)))</f>
        <v>#N/A</v>
      </c>
      <c r="G217" s="14" t="e">
        <f>IF(E217="","",SUMIFS('Refinance Calculator'!$F$44:$F$408,'Refinance Calculator'!$C$44:$C$408,"&gt;="&amp;DATE(E217,1,1),'Refinance Calculator'!$C$44:$C$408,"&lt;="&amp;DATE(E217,12,31)))</f>
        <v>#N/A</v>
      </c>
      <c r="H217" s="14" t="e">
        <f>IF(E217="","",SUMIFS('Refinance Calculator'!$G$44:$G$408,'Refinance Calculator'!$C$44:$C$408,"&gt;="&amp;DATE(E217,1,1),'Refinance Calculator'!$C$44:$C$408,"&lt;="&amp;DATE(E217,12,31)))</f>
        <v>#N/A</v>
      </c>
      <c r="I217" s="14" t="e">
        <f t="shared" si="8"/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35">
      <c r="A218" s="7"/>
      <c r="B218" s="7"/>
      <c r="C218" s="7"/>
      <c r="D218" s="7"/>
      <c r="E218" s="10" t="e">
        <f t="shared" si="7"/>
        <v>#N/A</v>
      </c>
      <c r="F218" s="14" t="e">
        <f>IF(E218="","",SUMIFS('Refinance Calculator'!$E$44:$E$408,'Refinance Calculator'!$C$44:$C$408,"&gt;="&amp;DATE(E218,1,1),'Refinance Calculator'!$C$44:$C$408,"&lt;="&amp;DATE(E218,12,31)))</f>
        <v>#N/A</v>
      </c>
      <c r="G218" s="14" t="e">
        <f>IF(E218="","",SUMIFS('Refinance Calculator'!$F$44:$F$408,'Refinance Calculator'!$C$44:$C$408,"&gt;="&amp;DATE(E218,1,1),'Refinance Calculator'!$C$44:$C$408,"&lt;="&amp;DATE(E218,12,31)))</f>
        <v>#N/A</v>
      </c>
      <c r="H218" s="14" t="e">
        <f>IF(E218="","",SUMIFS('Refinance Calculator'!$G$44:$G$408,'Refinance Calculator'!$C$44:$C$408,"&gt;="&amp;DATE(E218,1,1),'Refinance Calculator'!$C$44:$C$408,"&lt;="&amp;DATE(E218,12,31)))</f>
        <v>#N/A</v>
      </c>
      <c r="I218" s="14" t="e">
        <f t="shared" si="8"/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35">
      <c r="A219" s="7"/>
      <c r="B219" s="7"/>
      <c r="C219" s="7"/>
      <c r="D219" s="7"/>
      <c r="E219" s="10" t="e">
        <f t="shared" si="7"/>
        <v>#N/A</v>
      </c>
      <c r="F219" s="14" t="e">
        <f>IF(E219="","",SUMIFS('Refinance Calculator'!$E$44:$E$408,'Refinance Calculator'!$C$44:$C$408,"&gt;="&amp;DATE(E219,1,1),'Refinance Calculator'!$C$44:$C$408,"&lt;="&amp;DATE(E219,12,31)))</f>
        <v>#N/A</v>
      </c>
      <c r="G219" s="14" t="e">
        <f>IF(E219="","",SUMIFS('Refinance Calculator'!$F$44:$F$408,'Refinance Calculator'!$C$44:$C$408,"&gt;="&amp;DATE(E219,1,1),'Refinance Calculator'!$C$44:$C$408,"&lt;="&amp;DATE(E219,12,31)))</f>
        <v>#N/A</v>
      </c>
      <c r="H219" s="14" t="e">
        <f>IF(E219="","",SUMIFS('Refinance Calculator'!$G$44:$G$408,'Refinance Calculator'!$C$44:$C$408,"&gt;="&amp;DATE(E219,1,1),'Refinance Calculator'!$C$44:$C$408,"&lt;="&amp;DATE(E219,12,31)))</f>
        <v>#N/A</v>
      </c>
      <c r="I219" s="14" t="e">
        <f t="shared" si="8"/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35">
      <c r="A220" s="7"/>
      <c r="B220" s="7"/>
      <c r="C220" s="7"/>
      <c r="D220" s="7"/>
      <c r="E220" s="10" t="e">
        <f t="shared" si="7"/>
        <v>#N/A</v>
      </c>
      <c r="F220" s="14" t="e">
        <f>IF(E220="","",SUMIFS('Refinance Calculator'!$E$44:$E$408,'Refinance Calculator'!$C$44:$C$408,"&gt;="&amp;DATE(E220,1,1),'Refinance Calculator'!$C$44:$C$408,"&lt;="&amp;DATE(E220,12,31)))</f>
        <v>#N/A</v>
      </c>
      <c r="G220" s="14" t="e">
        <f>IF(E220="","",SUMIFS('Refinance Calculator'!$F$44:$F$408,'Refinance Calculator'!$C$44:$C$408,"&gt;="&amp;DATE(E220,1,1),'Refinance Calculator'!$C$44:$C$408,"&lt;="&amp;DATE(E220,12,31)))</f>
        <v>#N/A</v>
      </c>
      <c r="H220" s="14" t="e">
        <f>IF(E220="","",SUMIFS('Refinance Calculator'!$G$44:$G$408,'Refinance Calculator'!$C$44:$C$408,"&gt;="&amp;DATE(E220,1,1),'Refinance Calculator'!$C$44:$C$408,"&lt;="&amp;DATE(E220,12,31)))</f>
        <v>#N/A</v>
      </c>
      <c r="I220" s="14" t="e">
        <f t="shared" si="8"/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35">
      <c r="A221" s="7"/>
      <c r="B221" s="7"/>
      <c r="C221" s="7"/>
      <c r="D221" s="7"/>
      <c r="E221" s="10" t="e">
        <f t="shared" si="7"/>
        <v>#N/A</v>
      </c>
      <c r="F221" s="14" t="e">
        <f>IF(E221="","",SUMIFS('Refinance Calculator'!$E$44:$E$408,'Refinance Calculator'!$C$44:$C$408,"&gt;="&amp;DATE(E221,1,1),'Refinance Calculator'!$C$44:$C$408,"&lt;="&amp;DATE(E221,12,31)))</f>
        <v>#N/A</v>
      </c>
      <c r="G221" s="14" t="e">
        <f>IF(E221="","",SUMIFS('Refinance Calculator'!$F$44:$F$408,'Refinance Calculator'!$C$44:$C$408,"&gt;="&amp;DATE(E221,1,1),'Refinance Calculator'!$C$44:$C$408,"&lt;="&amp;DATE(E221,12,31)))</f>
        <v>#N/A</v>
      </c>
      <c r="H221" s="14" t="e">
        <f>IF(E221="","",SUMIFS('Refinance Calculator'!$G$44:$G$408,'Refinance Calculator'!$C$44:$C$408,"&gt;="&amp;DATE(E221,1,1),'Refinance Calculator'!$C$44:$C$408,"&lt;="&amp;DATE(E221,12,31)))</f>
        <v>#N/A</v>
      </c>
      <c r="I221" s="14" t="e">
        <f t="shared" si="8"/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35">
      <c r="A222" s="7"/>
      <c r="B222" s="7"/>
      <c r="C222" s="7"/>
      <c r="D222" s="7"/>
      <c r="E222" s="10" t="e">
        <f t="shared" si="7"/>
        <v>#N/A</v>
      </c>
      <c r="F222" s="14" t="e">
        <f>IF(E222="","",SUMIFS('Refinance Calculator'!$E$44:$E$408,'Refinance Calculator'!$C$44:$C$408,"&gt;="&amp;DATE(E222,1,1),'Refinance Calculator'!$C$44:$C$408,"&lt;="&amp;DATE(E222,12,31)))</f>
        <v>#N/A</v>
      </c>
      <c r="G222" s="14" t="e">
        <f>IF(E222="","",SUMIFS('Refinance Calculator'!$F$44:$F$408,'Refinance Calculator'!$C$44:$C$408,"&gt;="&amp;DATE(E222,1,1),'Refinance Calculator'!$C$44:$C$408,"&lt;="&amp;DATE(E222,12,31)))</f>
        <v>#N/A</v>
      </c>
      <c r="H222" s="14" t="e">
        <f>IF(E222="","",SUMIFS('Refinance Calculator'!$G$44:$G$408,'Refinance Calculator'!$C$44:$C$408,"&gt;="&amp;DATE(E222,1,1),'Refinance Calculator'!$C$44:$C$408,"&lt;="&amp;DATE(E222,12,31)))</f>
        <v>#N/A</v>
      </c>
      <c r="I222" s="14" t="e">
        <f t="shared" si="8"/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35">
      <c r="A223" s="7"/>
      <c r="B223" s="7"/>
      <c r="C223" s="7"/>
      <c r="D223" s="7"/>
      <c r="E223" s="10" t="e">
        <f t="shared" si="7"/>
        <v>#N/A</v>
      </c>
      <c r="F223" s="14" t="e">
        <f>IF(E223="","",SUMIFS('Refinance Calculator'!$E$44:$E$408,'Refinance Calculator'!$C$44:$C$408,"&gt;="&amp;DATE(E223,1,1),'Refinance Calculator'!$C$44:$C$408,"&lt;="&amp;DATE(E223,12,31)))</f>
        <v>#N/A</v>
      </c>
      <c r="G223" s="14" t="e">
        <f>IF(E223="","",SUMIFS('Refinance Calculator'!$F$44:$F$408,'Refinance Calculator'!$C$44:$C$408,"&gt;="&amp;DATE(E223,1,1),'Refinance Calculator'!$C$44:$C$408,"&lt;="&amp;DATE(E223,12,31)))</f>
        <v>#N/A</v>
      </c>
      <c r="H223" s="14" t="e">
        <f>IF(E223="","",SUMIFS('Refinance Calculator'!$G$44:$G$408,'Refinance Calculator'!$C$44:$C$408,"&gt;="&amp;DATE(E223,1,1),'Refinance Calculator'!$C$44:$C$408,"&lt;="&amp;DATE(E223,12,31)))</f>
        <v>#N/A</v>
      </c>
      <c r="I223" s="14" t="e">
        <f t="shared" si="8"/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35">
      <c r="A224" s="7"/>
      <c r="B224" s="7"/>
      <c r="C224" s="7"/>
      <c r="D224" s="7"/>
      <c r="E224" s="10" t="e">
        <f t="shared" si="7"/>
        <v>#N/A</v>
      </c>
      <c r="F224" s="14" t="e">
        <f>IF(E224="","",SUMIFS('Refinance Calculator'!$E$44:$E$408,'Refinance Calculator'!$C$44:$C$408,"&gt;="&amp;DATE(E224,1,1),'Refinance Calculator'!$C$44:$C$408,"&lt;="&amp;DATE(E224,12,31)))</f>
        <v>#N/A</v>
      </c>
      <c r="G224" s="14" t="e">
        <f>IF(E224="","",SUMIFS('Refinance Calculator'!$F$44:$F$408,'Refinance Calculator'!$C$44:$C$408,"&gt;="&amp;DATE(E224,1,1),'Refinance Calculator'!$C$44:$C$408,"&lt;="&amp;DATE(E224,12,31)))</f>
        <v>#N/A</v>
      </c>
      <c r="H224" s="14" t="e">
        <f>IF(E224="","",SUMIFS('Refinance Calculator'!$G$44:$G$408,'Refinance Calculator'!$C$44:$C$408,"&gt;="&amp;DATE(E224,1,1),'Refinance Calculator'!$C$44:$C$408,"&lt;="&amp;DATE(E224,12,31)))</f>
        <v>#N/A</v>
      </c>
      <c r="I224" s="14" t="e">
        <f t="shared" si="8"/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35">
      <c r="A225" s="7"/>
      <c r="B225" s="7"/>
      <c r="C225" s="7"/>
      <c r="D225" s="7"/>
      <c r="E225" s="10" t="e">
        <f t="shared" si="7"/>
        <v>#N/A</v>
      </c>
      <c r="F225" s="14" t="e">
        <f>IF(E225="","",SUMIFS('Refinance Calculator'!$E$44:$E$408,'Refinance Calculator'!$C$44:$C$408,"&gt;="&amp;DATE(E225,1,1),'Refinance Calculator'!$C$44:$C$408,"&lt;="&amp;DATE(E225,12,31)))</f>
        <v>#N/A</v>
      </c>
      <c r="G225" s="14" t="e">
        <f>IF(E225="","",SUMIFS('Refinance Calculator'!$F$44:$F$408,'Refinance Calculator'!$C$44:$C$408,"&gt;="&amp;DATE(E225,1,1),'Refinance Calculator'!$C$44:$C$408,"&lt;="&amp;DATE(E225,12,31)))</f>
        <v>#N/A</v>
      </c>
      <c r="H225" s="14" t="e">
        <f>IF(E225="","",SUMIFS('Refinance Calculator'!$G$44:$G$408,'Refinance Calculator'!$C$44:$C$408,"&gt;="&amp;DATE(E225,1,1),'Refinance Calculator'!$C$44:$C$408,"&lt;="&amp;DATE(E225,12,31)))</f>
        <v>#N/A</v>
      </c>
      <c r="I225" s="14" t="e">
        <f t="shared" si="8"/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35">
      <c r="A226" s="7"/>
      <c r="B226" s="7"/>
      <c r="C226" s="7"/>
      <c r="D226" s="7"/>
      <c r="E226" s="10" t="e">
        <f t="shared" si="7"/>
        <v>#N/A</v>
      </c>
      <c r="F226" s="14" t="e">
        <f>IF(E226="","",SUMIFS('Refinance Calculator'!$E$44:$E$408,'Refinance Calculator'!$C$44:$C$408,"&gt;="&amp;DATE(E226,1,1),'Refinance Calculator'!$C$44:$C$408,"&lt;="&amp;DATE(E226,12,31)))</f>
        <v>#N/A</v>
      </c>
      <c r="G226" s="14" t="e">
        <f>IF(E226="","",SUMIFS('Refinance Calculator'!$F$44:$F$408,'Refinance Calculator'!$C$44:$C$408,"&gt;="&amp;DATE(E226,1,1),'Refinance Calculator'!$C$44:$C$408,"&lt;="&amp;DATE(E226,12,31)))</f>
        <v>#N/A</v>
      </c>
      <c r="H226" s="14" t="e">
        <f>IF(E226="","",SUMIFS('Refinance Calculator'!$G$44:$G$408,'Refinance Calculator'!$C$44:$C$408,"&gt;="&amp;DATE(E226,1,1),'Refinance Calculator'!$C$44:$C$408,"&lt;="&amp;DATE(E226,12,31)))</f>
        <v>#N/A</v>
      </c>
      <c r="I226" s="14" t="e">
        <f t="shared" si="8"/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35">
      <c r="A227" s="7"/>
      <c r="B227" s="7"/>
      <c r="C227" s="7"/>
      <c r="D227" s="7"/>
      <c r="E227" s="10" t="e">
        <f t="shared" si="7"/>
        <v>#N/A</v>
      </c>
      <c r="F227" s="14" t="e">
        <f>IF(E227="","",SUMIFS('Refinance Calculator'!$E$44:$E$408,'Refinance Calculator'!$C$44:$C$408,"&gt;="&amp;DATE(E227,1,1),'Refinance Calculator'!$C$44:$C$408,"&lt;="&amp;DATE(E227,12,31)))</f>
        <v>#N/A</v>
      </c>
      <c r="G227" s="14" t="e">
        <f>IF(E227="","",SUMIFS('Refinance Calculator'!$F$44:$F$408,'Refinance Calculator'!$C$44:$C$408,"&gt;="&amp;DATE(E227,1,1),'Refinance Calculator'!$C$44:$C$408,"&lt;="&amp;DATE(E227,12,31)))</f>
        <v>#N/A</v>
      </c>
      <c r="H227" s="14" t="e">
        <f>IF(E227="","",SUMIFS('Refinance Calculator'!$G$44:$G$408,'Refinance Calculator'!$C$44:$C$408,"&gt;="&amp;DATE(E227,1,1),'Refinance Calculator'!$C$44:$C$408,"&lt;="&amp;DATE(E227,12,31)))</f>
        <v>#N/A</v>
      </c>
      <c r="I227" s="14" t="e">
        <f t="shared" si="8"/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35">
      <c r="A228" s="7"/>
      <c r="B228" s="7"/>
      <c r="C228" s="7"/>
      <c r="D228" s="7"/>
      <c r="E228" s="10" t="e">
        <f t="shared" si="7"/>
        <v>#N/A</v>
      </c>
      <c r="F228" s="14" t="e">
        <f>IF(E228="","",SUMIFS('Refinance Calculator'!$E$44:$E$408,'Refinance Calculator'!$C$44:$C$408,"&gt;="&amp;DATE(E228,1,1),'Refinance Calculator'!$C$44:$C$408,"&lt;="&amp;DATE(E228,12,31)))</f>
        <v>#N/A</v>
      </c>
      <c r="G228" s="14" t="e">
        <f>IF(E228="","",SUMIFS('Refinance Calculator'!$F$44:$F$408,'Refinance Calculator'!$C$44:$C$408,"&gt;="&amp;DATE(E228,1,1),'Refinance Calculator'!$C$44:$C$408,"&lt;="&amp;DATE(E228,12,31)))</f>
        <v>#N/A</v>
      </c>
      <c r="H228" s="14" t="e">
        <f>IF(E228="","",SUMIFS('Refinance Calculator'!$G$44:$G$408,'Refinance Calculator'!$C$44:$C$408,"&gt;="&amp;DATE(E228,1,1),'Refinance Calculator'!$C$44:$C$408,"&lt;="&amp;DATE(E228,12,31)))</f>
        <v>#N/A</v>
      </c>
      <c r="I228" s="14" t="e">
        <f t="shared" si="8"/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35">
      <c r="A229" s="7"/>
      <c r="B229" s="7"/>
      <c r="C229" s="7"/>
      <c r="D229" s="7"/>
      <c r="E229" s="10" t="e">
        <f t="shared" si="7"/>
        <v>#N/A</v>
      </c>
      <c r="F229" s="14" t="e">
        <f>IF(E229="","",SUMIFS('Refinance Calculator'!$E$44:$E$408,'Refinance Calculator'!$C$44:$C$408,"&gt;="&amp;DATE(E229,1,1),'Refinance Calculator'!$C$44:$C$408,"&lt;="&amp;DATE(E229,12,31)))</f>
        <v>#N/A</v>
      </c>
      <c r="G229" s="14" t="e">
        <f>IF(E229="","",SUMIFS('Refinance Calculator'!$F$44:$F$408,'Refinance Calculator'!$C$44:$C$408,"&gt;="&amp;DATE(E229,1,1),'Refinance Calculator'!$C$44:$C$408,"&lt;="&amp;DATE(E229,12,31)))</f>
        <v>#N/A</v>
      </c>
      <c r="H229" s="14" t="e">
        <f>IF(E229="","",SUMIFS('Refinance Calculator'!$G$44:$G$408,'Refinance Calculator'!$C$44:$C$408,"&gt;="&amp;DATE(E229,1,1),'Refinance Calculator'!$C$44:$C$408,"&lt;="&amp;DATE(E229,12,31)))</f>
        <v>#N/A</v>
      </c>
      <c r="I229" s="14" t="e">
        <f t="shared" si="8"/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35">
      <c r="A230" s="7"/>
      <c r="B230" s="7"/>
      <c r="C230" s="7"/>
      <c r="D230" s="7"/>
      <c r="E230" s="10" t="e">
        <f t="shared" si="7"/>
        <v>#N/A</v>
      </c>
      <c r="F230" s="14" t="e">
        <f>IF(E230="","",SUMIFS('Refinance Calculator'!$E$44:$E$408,'Refinance Calculator'!$C$44:$C$408,"&gt;="&amp;DATE(E230,1,1),'Refinance Calculator'!$C$44:$C$408,"&lt;="&amp;DATE(E230,12,31)))</f>
        <v>#N/A</v>
      </c>
      <c r="G230" s="14" t="e">
        <f>IF(E230="","",SUMIFS('Refinance Calculator'!$F$44:$F$408,'Refinance Calculator'!$C$44:$C$408,"&gt;="&amp;DATE(E230,1,1),'Refinance Calculator'!$C$44:$C$408,"&lt;="&amp;DATE(E230,12,31)))</f>
        <v>#N/A</v>
      </c>
      <c r="H230" s="14" t="e">
        <f>IF(E230="","",SUMIFS('Refinance Calculator'!$G$44:$G$408,'Refinance Calculator'!$C$44:$C$408,"&gt;="&amp;DATE(E230,1,1),'Refinance Calculator'!$C$44:$C$408,"&lt;="&amp;DATE(E230,12,31)))</f>
        <v>#N/A</v>
      </c>
      <c r="I230" s="14" t="e">
        <f t="shared" si="8"/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35">
      <c r="A231" s="7"/>
      <c r="B231" s="7"/>
      <c r="C231" s="7"/>
      <c r="D231" s="7"/>
      <c r="E231" s="10" t="e">
        <f t="shared" si="7"/>
        <v>#N/A</v>
      </c>
      <c r="F231" s="14" t="e">
        <f>IF(E231="","",SUMIFS('Refinance Calculator'!$E$44:$E$408,'Refinance Calculator'!$C$44:$C$408,"&gt;="&amp;DATE(E231,1,1),'Refinance Calculator'!$C$44:$C$408,"&lt;="&amp;DATE(E231,12,31)))</f>
        <v>#N/A</v>
      </c>
      <c r="G231" s="14" t="e">
        <f>IF(E231="","",SUMIFS('Refinance Calculator'!$F$44:$F$408,'Refinance Calculator'!$C$44:$C$408,"&gt;="&amp;DATE(E231,1,1),'Refinance Calculator'!$C$44:$C$408,"&lt;="&amp;DATE(E231,12,31)))</f>
        <v>#N/A</v>
      </c>
      <c r="H231" s="14" t="e">
        <f>IF(E231="","",SUMIFS('Refinance Calculator'!$G$44:$G$408,'Refinance Calculator'!$C$44:$C$408,"&gt;="&amp;DATE(E231,1,1),'Refinance Calculator'!$C$44:$C$408,"&lt;="&amp;DATE(E231,12,31)))</f>
        <v>#N/A</v>
      </c>
      <c r="I231" s="14" t="e">
        <f t="shared" si="8"/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35">
      <c r="A232" s="7"/>
      <c r="B232" s="7"/>
      <c r="C232" s="7"/>
      <c r="D232" s="7"/>
      <c r="E232" s="10" t="e">
        <f t="shared" si="7"/>
        <v>#N/A</v>
      </c>
      <c r="F232" s="14" t="e">
        <f>IF(E232="","",SUMIFS('Refinance Calculator'!$E$44:$E$408,'Refinance Calculator'!$C$44:$C$408,"&gt;="&amp;DATE(E232,1,1),'Refinance Calculator'!$C$44:$C$408,"&lt;="&amp;DATE(E232,12,31)))</f>
        <v>#N/A</v>
      </c>
      <c r="G232" s="14" t="e">
        <f>IF(E232="","",SUMIFS('Refinance Calculator'!$F$44:$F$408,'Refinance Calculator'!$C$44:$C$408,"&gt;="&amp;DATE(E232,1,1),'Refinance Calculator'!$C$44:$C$408,"&lt;="&amp;DATE(E232,12,31)))</f>
        <v>#N/A</v>
      </c>
      <c r="H232" s="14" t="e">
        <f>IF(E232="","",SUMIFS('Refinance Calculator'!$G$44:$G$408,'Refinance Calculator'!$C$44:$C$408,"&gt;="&amp;DATE(E232,1,1),'Refinance Calculator'!$C$44:$C$408,"&lt;="&amp;DATE(E232,12,31)))</f>
        <v>#N/A</v>
      </c>
      <c r="I232" s="14" t="e">
        <f t="shared" si="8"/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35">
      <c r="A233" s="7"/>
      <c r="B233" s="7"/>
      <c r="C233" s="7"/>
      <c r="D233" s="7"/>
      <c r="E233" s="10" t="e">
        <f t="shared" si="7"/>
        <v>#N/A</v>
      </c>
      <c r="F233" s="14" t="e">
        <f>IF(E233="","",SUMIFS('Refinance Calculator'!$E$44:$E$408,'Refinance Calculator'!$C$44:$C$408,"&gt;="&amp;DATE(E233,1,1),'Refinance Calculator'!$C$44:$C$408,"&lt;="&amp;DATE(E233,12,31)))</f>
        <v>#N/A</v>
      </c>
      <c r="G233" s="14" t="e">
        <f>IF(E233="","",SUMIFS('Refinance Calculator'!$F$44:$F$408,'Refinance Calculator'!$C$44:$C$408,"&gt;="&amp;DATE(E233,1,1),'Refinance Calculator'!$C$44:$C$408,"&lt;="&amp;DATE(E233,12,31)))</f>
        <v>#N/A</v>
      </c>
      <c r="H233" s="14" t="e">
        <f>IF(E233="","",SUMIFS('Refinance Calculator'!$G$44:$G$408,'Refinance Calculator'!$C$44:$C$408,"&gt;="&amp;DATE(E233,1,1),'Refinance Calculator'!$C$44:$C$408,"&lt;="&amp;DATE(E233,12,31)))</f>
        <v>#N/A</v>
      </c>
      <c r="I233" s="14" t="e">
        <f t="shared" si="8"/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35">
      <c r="A234" s="7"/>
      <c r="B234" s="7"/>
      <c r="C234" s="7"/>
      <c r="D234" s="7"/>
      <c r="E234" s="10" t="e">
        <f t="shared" si="7"/>
        <v>#N/A</v>
      </c>
      <c r="F234" s="14" t="e">
        <f>IF(E234="","",SUMIFS('Refinance Calculator'!$E$44:$E$408,'Refinance Calculator'!$C$44:$C$408,"&gt;="&amp;DATE(E234,1,1),'Refinance Calculator'!$C$44:$C$408,"&lt;="&amp;DATE(E234,12,31)))</f>
        <v>#N/A</v>
      </c>
      <c r="G234" s="14" t="e">
        <f>IF(E234="","",SUMIFS('Refinance Calculator'!$F$44:$F$408,'Refinance Calculator'!$C$44:$C$408,"&gt;="&amp;DATE(E234,1,1),'Refinance Calculator'!$C$44:$C$408,"&lt;="&amp;DATE(E234,12,31)))</f>
        <v>#N/A</v>
      </c>
      <c r="H234" s="14" t="e">
        <f>IF(E234="","",SUMIFS('Refinance Calculator'!$G$44:$G$408,'Refinance Calculator'!$C$44:$C$408,"&gt;="&amp;DATE(E234,1,1),'Refinance Calculator'!$C$44:$C$408,"&lt;="&amp;DATE(E234,12,31)))</f>
        <v>#N/A</v>
      </c>
      <c r="I234" s="14" t="e">
        <f t="shared" si="8"/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35">
      <c r="A235" s="7"/>
      <c r="B235" s="7"/>
      <c r="C235" s="7"/>
      <c r="D235" s="7"/>
      <c r="E235" s="10" t="e">
        <f t="shared" si="7"/>
        <v>#N/A</v>
      </c>
      <c r="F235" s="14" t="e">
        <f>IF(E235="","",SUMIFS('Refinance Calculator'!$E$44:$E$408,'Refinance Calculator'!$C$44:$C$408,"&gt;="&amp;DATE(E235,1,1),'Refinance Calculator'!$C$44:$C$408,"&lt;="&amp;DATE(E235,12,31)))</f>
        <v>#N/A</v>
      </c>
      <c r="G235" s="14" t="e">
        <f>IF(E235="","",SUMIFS('Refinance Calculator'!$F$44:$F$408,'Refinance Calculator'!$C$44:$C$408,"&gt;="&amp;DATE(E235,1,1),'Refinance Calculator'!$C$44:$C$408,"&lt;="&amp;DATE(E235,12,31)))</f>
        <v>#N/A</v>
      </c>
      <c r="H235" s="14" t="e">
        <f>IF(E235="","",SUMIFS('Refinance Calculator'!$G$44:$G$408,'Refinance Calculator'!$C$44:$C$408,"&gt;="&amp;DATE(E235,1,1),'Refinance Calculator'!$C$44:$C$408,"&lt;="&amp;DATE(E235,12,31)))</f>
        <v>#N/A</v>
      </c>
      <c r="I235" s="14" t="e">
        <f t="shared" si="8"/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35">
      <c r="A236" s="7"/>
      <c r="B236" s="7"/>
      <c r="C236" s="7"/>
      <c r="D236" s="7"/>
      <c r="E236" s="10" t="e">
        <f t="shared" si="7"/>
        <v>#N/A</v>
      </c>
      <c r="F236" s="14" t="e">
        <f>IF(E236="","",SUMIFS('Refinance Calculator'!$E$44:$E$408,'Refinance Calculator'!$C$44:$C$408,"&gt;="&amp;DATE(E236,1,1),'Refinance Calculator'!$C$44:$C$408,"&lt;="&amp;DATE(E236,12,31)))</f>
        <v>#N/A</v>
      </c>
      <c r="G236" s="14" t="e">
        <f>IF(E236="","",SUMIFS('Refinance Calculator'!$F$44:$F$408,'Refinance Calculator'!$C$44:$C$408,"&gt;="&amp;DATE(E236,1,1),'Refinance Calculator'!$C$44:$C$408,"&lt;="&amp;DATE(E236,12,31)))</f>
        <v>#N/A</v>
      </c>
      <c r="H236" s="14" t="e">
        <f>IF(E236="","",SUMIFS('Refinance Calculator'!$G$44:$G$408,'Refinance Calculator'!$C$44:$C$408,"&gt;="&amp;DATE(E236,1,1),'Refinance Calculator'!$C$44:$C$408,"&lt;="&amp;DATE(E236,12,31)))</f>
        <v>#N/A</v>
      </c>
      <c r="I236" s="14" t="e">
        <f t="shared" si="8"/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35">
      <c r="A237" s="7"/>
      <c r="B237" s="7"/>
      <c r="C237" s="7"/>
      <c r="D237" s="7"/>
      <c r="E237" s="10" t="e">
        <f t="shared" si="7"/>
        <v>#N/A</v>
      </c>
      <c r="F237" s="14" t="e">
        <f>IF(E237="","",SUMIFS('Refinance Calculator'!$E$44:$E$408,'Refinance Calculator'!$C$44:$C$408,"&gt;="&amp;DATE(E237,1,1),'Refinance Calculator'!$C$44:$C$408,"&lt;="&amp;DATE(E237,12,31)))</f>
        <v>#N/A</v>
      </c>
      <c r="G237" s="14" t="e">
        <f>IF(E237="","",SUMIFS('Refinance Calculator'!$F$44:$F$408,'Refinance Calculator'!$C$44:$C$408,"&gt;="&amp;DATE(E237,1,1),'Refinance Calculator'!$C$44:$C$408,"&lt;="&amp;DATE(E237,12,31)))</f>
        <v>#N/A</v>
      </c>
      <c r="H237" s="14" t="e">
        <f>IF(E237="","",SUMIFS('Refinance Calculator'!$G$44:$G$408,'Refinance Calculator'!$C$44:$C$408,"&gt;="&amp;DATE(E237,1,1),'Refinance Calculator'!$C$44:$C$408,"&lt;="&amp;DATE(E237,12,31)))</f>
        <v>#N/A</v>
      </c>
      <c r="I237" s="14" t="e">
        <f t="shared" si="8"/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35">
      <c r="A238" s="7"/>
      <c r="B238" s="7"/>
      <c r="C238" s="7"/>
      <c r="D238" s="7"/>
      <c r="E238" s="10" t="e">
        <f t="shared" si="7"/>
        <v>#N/A</v>
      </c>
      <c r="F238" s="14" t="e">
        <f>IF(E238="","",SUMIFS('Refinance Calculator'!$E$44:$E$408,'Refinance Calculator'!$C$44:$C$408,"&gt;="&amp;DATE(E238,1,1),'Refinance Calculator'!$C$44:$C$408,"&lt;="&amp;DATE(E238,12,31)))</f>
        <v>#N/A</v>
      </c>
      <c r="G238" s="14" t="e">
        <f>IF(E238="","",SUMIFS('Refinance Calculator'!$F$44:$F$408,'Refinance Calculator'!$C$44:$C$408,"&gt;="&amp;DATE(E238,1,1),'Refinance Calculator'!$C$44:$C$408,"&lt;="&amp;DATE(E238,12,31)))</f>
        <v>#N/A</v>
      </c>
      <c r="H238" s="14" t="e">
        <f>IF(E238="","",SUMIFS('Refinance Calculator'!$G$44:$G$408,'Refinance Calculator'!$C$44:$C$408,"&gt;="&amp;DATE(E238,1,1),'Refinance Calculator'!$C$44:$C$408,"&lt;="&amp;DATE(E238,12,31)))</f>
        <v>#N/A</v>
      </c>
      <c r="I238" s="14" t="e">
        <f t="shared" si="8"/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35">
      <c r="A239" s="7"/>
      <c r="B239" s="7"/>
      <c r="C239" s="7"/>
      <c r="D239" s="7"/>
      <c r="E239" s="10" t="e">
        <f t="shared" si="7"/>
        <v>#N/A</v>
      </c>
      <c r="F239" s="14" t="e">
        <f>IF(E239="","",SUMIFS('Refinance Calculator'!$E$44:$E$408,'Refinance Calculator'!$C$44:$C$408,"&gt;="&amp;DATE(E239,1,1),'Refinance Calculator'!$C$44:$C$408,"&lt;="&amp;DATE(E239,12,31)))</f>
        <v>#N/A</v>
      </c>
      <c r="G239" s="14" t="e">
        <f>IF(E239="","",SUMIFS('Refinance Calculator'!$F$44:$F$408,'Refinance Calculator'!$C$44:$C$408,"&gt;="&amp;DATE(E239,1,1),'Refinance Calculator'!$C$44:$C$408,"&lt;="&amp;DATE(E239,12,31)))</f>
        <v>#N/A</v>
      </c>
      <c r="H239" s="14" t="e">
        <f>IF(E239="","",SUMIFS('Refinance Calculator'!$G$44:$G$408,'Refinance Calculator'!$C$44:$C$408,"&gt;="&amp;DATE(E239,1,1),'Refinance Calculator'!$C$44:$C$408,"&lt;="&amp;DATE(E239,12,31)))</f>
        <v>#N/A</v>
      </c>
      <c r="I239" s="14" t="e">
        <f t="shared" si="8"/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35">
      <c r="A240" s="7"/>
      <c r="B240" s="7"/>
      <c r="C240" s="7"/>
      <c r="D240" s="7"/>
      <c r="E240" s="10" t="e">
        <f t="shared" si="7"/>
        <v>#N/A</v>
      </c>
      <c r="F240" s="14" t="e">
        <f>IF(E240="","",SUMIFS('Refinance Calculator'!$E$44:$E$408,'Refinance Calculator'!$C$44:$C$408,"&gt;="&amp;DATE(E240,1,1),'Refinance Calculator'!$C$44:$C$408,"&lt;="&amp;DATE(E240,12,31)))</f>
        <v>#N/A</v>
      </c>
      <c r="G240" s="14" t="e">
        <f>IF(E240="","",SUMIFS('Refinance Calculator'!$F$44:$F$408,'Refinance Calculator'!$C$44:$C$408,"&gt;="&amp;DATE(E240,1,1),'Refinance Calculator'!$C$44:$C$408,"&lt;="&amp;DATE(E240,12,31)))</f>
        <v>#N/A</v>
      </c>
      <c r="H240" s="14" t="e">
        <f>IF(E240="","",SUMIFS('Refinance Calculator'!$G$44:$G$408,'Refinance Calculator'!$C$44:$C$408,"&gt;="&amp;DATE(E240,1,1),'Refinance Calculator'!$C$44:$C$408,"&lt;="&amp;DATE(E240,12,31)))</f>
        <v>#N/A</v>
      </c>
      <c r="I240" s="14" t="e">
        <f t="shared" si="8"/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35">
      <c r="A241" s="7"/>
      <c r="B241" s="7"/>
      <c r="C241" s="7"/>
      <c r="D241" s="7"/>
      <c r="E241" s="10" t="e">
        <f t="shared" si="7"/>
        <v>#N/A</v>
      </c>
      <c r="F241" s="14" t="e">
        <f>IF(E241="","",SUMIFS('Refinance Calculator'!$E$44:$E$408,'Refinance Calculator'!$C$44:$C$408,"&gt;="&amp;DATE(E241,1,1),'Refinance Calculator'!$C$44:$C$408,"&lt;="&amp;DATE(E241,12,31)))</f>
        <v>#N/A</v>
      </c>
      <c r="G241" s="14" t="e">
        <f>IF(E241="","",SUMIFS('Refinance Calculator'!$F$44:$F$408,'Refinance Calculator'!$C$44:$C$408,"&gt;="&amp;DATE(E241,1,1),'Refinance Calculator'!$C$44:$C$408,"&lt;="&amp;DATE(E241,12,31)))</f>
        <v>#N/A</v>
      </c>
      <c r="H241" s="14" t="e">
        <f>IF(E241="","",SUMIFS('Refinance Calculator'!$G$44:$G$408,'Refinance Calculator'!$C$44:$C$408,"&gt;="&amp;DATE(E241,1,1),'Refinance Calculator'!$C$44:$C$408,"&lt;="&amp;DATE(E241,12,31)))</f>
        <v>#N/A</v>
      </c>
      <c r="I241" s="14" t="e">
        <f t="shared" si="8"/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35">
      <c r="A242" s="7"/>
      <c r="B242" s="7"/>
      <c r="C242" s="7"/>
      <c r="D242" s="7"/>
      <c r="E242" s="10" t="e">
        <f t="shared" si="7"/>
        <v>#N/A</v>
      </c>
      <c r="F242" s="14" t="e">
        <f>IF(E242="","",SUMIFS('Refinance Calculator'!$E$44:$E$408,'Refinance Calculator'!$C$44:$C$408,"&gt;="&amp;DATE(E242,1,1),'Refinance Calculator'!$C$44:$C$408,"&lt;="&amp;DATE(E242,12,31)))</f>
        <v>#N/A</v>
      </c>
      <c r="G242" s="14" t="e">
        <f>IF(E242="","",SUMIFS('Refinance Calculator'!$F$44:$F$408,'Refinance Calculator'!$C$44:$C$408,"&gt;="&amp;DATE(E242,1,1),'Refinance Calculator'!$C$44:$C$408,"&lt;="&amp;DATE(E242,12,31)))</f>
        <v>#N/A</v>
      </c>
      <c r="H242" s="14" t="e">
        <f>IF(E242="","",SUMIFS('Refinance Calculator'!$G$44:$G$408,'Refinance Calculator'!$C$44:$C$408,"&gt;="&amp;DATE(E242,1,1),'Refinance Calculator'!$C$44:$C$408,"&lt;="&amp;DATE(E242,12,31)))</f>
        <v>#N/A</v>
      </c>
      <c r="I242" s="14" t="e">
        <f t="shared" si="8"/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35">
      <c r="A243" s="7"/>
      <c r="B243" s="7"/>
      <c r="C243" s="7"/>
      <c r="D243" s="7"/>
      <c r="E243" s="10" t="e">
        <f t="shared" si="7"/>
        <v>#N/A</v>
      </c>
      <c r="F243" s="14" t="e">
        <f>IF(E243="","",SUMIFS('Refinance Calculator'!$E$44:$E$408,'Refinance Calculator'!$C$44:$C$408,"&gt;="&amp;DATE(E243,1,1),'Refinance Calculator'!$C$44:$C$408,"&lt;="&amp;DATE(E243,12,31)))</f>
        <v>#N/A</v>
      </c>
      <c r="G243" s="14" t="e">
        <f>IF(E243="","",SUMIFS('Refinance Calculator'!$F$44:$F$408,'Refinance Calculator'!$C$44:$C$408,"&gt;="&amp;DATE(E243,1,1),'Refinance Calculator'!$C$44:$C$408,"&lt;="&amp;DATE(E243,12,31)))</f>
        <v>#N/A</v>
      </c>
      <c r="H243" s="14" t="e">
        <f>IF(E243="","",SUMIFS('Refinance Calculator'!$G$44:$G$408,'Refinance Calculator'!$C$44:$C$408,"&gt;="&amp;DATE(E243,1,1),'Refinance Calculator'!$C$44:$C$408,"&lt;="&amp;DATE(E243,12,31)))</f>
        <v>#N/A</v>
      </c>
      <c r="I243" s="14" t="e">
        <f t="shared" si="8"/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35">
      <c r="A244" s="7"/>
      <c r="B244" s="7"/>
      <c r="C244" s="7"/>
      <c r="D244" s="7"/>
      <c r="E244" s="10" t="e">
        <f t="shared" si="7"/>
        <v>#N/A</v>
      </c>
      <c r="F244" s="14" t="e">
        <f>IF(E244="","",SUMIFS('Refinance Calculator'!$E$44:$E$408,'Refinance Calculator'!$C$44:$C$408,"&gt;="&amp;DATE(E244,1,1),'Refinance Calculator'!$C$44:$C$408,"&lt;="&amp;DATE(E244,12,31)))</f>
        <v>#N/A</v>
      </c>
      <c r="G244" s="14" t="e">
        <f>IF(E244="","",SUMIFS('Refinance Calculator'!$F$44:$F$408,'Refinance Calculator'!$C$44:$C$408,"&gt;="&amp;DATE(E244,1,1),'Refinance Calculator'!$C$44:$C$408,"&lt;="&amp;DATE(E244,12,31)))</f>
        <v>#N/A</v>
      </c>
      <c r="H244" s="14" t="e">
        <f>IF(E244="","",SUMIFS('Refinance Calculator'!$G$44:$G$408,'Refinance Calculator'!$C$44:$C$408,"&gt;="&amp;DATE(E244,1,1),'Refinance Calculator'!$C$44:$C$408,"&lt;="&amp;DATE(E244,12,31)))</f>
        <v>#N/A</v>
      </c>
      <c r="I244" s="14" t="e">
        <f t="shared" si="8"/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35">
      <c r="A245" s="7"/>
      <c r="B245" s="7"/>
      <c r="C245" s="7"/>
      <c r="D245" s="7"/>
      <c r="E245" s="10" t="e">
        <f t="shared" si="7"/>
        <v>#N/A</v>
      </c>
      <c r="F245" s="14" t="e">
        <f>IF(E245="","",SUMIFS('Refinance Calculator'!$E$44:$E$408,'Refinance Calculator'!$C$44:$C$408,"&gt;="&amp;DATE(E245,1,1),'Refinance Calculator'!$C$44:$C$408,"&lt;="&amp;DATE(E245,12,31)))</f>
        <v>#N/A</v>
      </c>
      <c r="G245" s="14" t="e">
        <f>IF(E245="","",SUMIFS('Refinance Calculator'!$F$44:$F$408,'Refinance Calculator'!$C$44:$C$408,"&gt;="&amp;DATE(E245,1,1),'Refinance Calculator'!$C$44:$C$408,"&lt;="&amp;DATE(E245,12,31)))</f>
        <v>#N/A</v>
      </c>
      <c r="H245" s="14" t="e">
        <f>IF(E245="","",SUMIFS('Refinance Calculator'!$G$44:$G$408,'Refinance Calculator'!$C$44:$C$408,"&gt;="&amp;DATE(E245,1,1),'Refinance Calculator'!$C$44:$C$408,"&lt;="&amp;DATE(E245,12,31)))</f>
        <v>#N/A</v>
      </c>
      <c r="I245" s="14" t="e">
        <f t="shared" si="8"/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35">
      <c r="A246" s="7"/>
      <c r="B246" s="7"/>
      <c r="C246" s="7"/>
      <c r="D246" s="7"/>
      <c r="E246" s="10" t="e">
        <f t="shared" si="7"/>
        <v>#N/A</v>
      </c>
      <c r="F246" s="14" t="e">
        <f>IF(E246="","",SUMIFS('Refinance Calculator'!$E$44:$E$408,'Refinance Calculator'!$C$44:$C$408,"&gt;="&amp;DATE(E246,1,1),'Refinance Calculator'!$C$44:$C$408,"&lt;="&amp;DATE(E246,12,31)))</f>
        <v>#N/A</v>
      </c>
      <c r="G246" s="14" t="e">
        <f>IF(E246="","",SUMIFS('Refinance Calculator'!$F$44:$F$408,'Refinance Calculator'!$C$44:$C$408,"&gt;="&amp;DATE(E246,1,1),'Refinance Calculator'!$C$44:$C$408,"&lt;="&amp;DATE(E246,12,31)))</f>
        <v>#N/A</v>
      </c>
      <c r="H246" s="14" t="e">
        <f>IF(E246="","",SUMIFS('Refinance Calculator'!$G$44:$G$408,'Refinance Calculator'!$C$44:$C$408,"&gt;="&amp;DATE(E246,1,1),'Refinance Calculator'!$C$44:$C$408,"&lt;="&amp;DATE(E246,12,31)))</f>
        <v>#N/A</v>
      </c>
      <c r="I246" s="14" t="e">
        <f t="shared" si="8"/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35">
      <c r="A247" s="7"/>
      <c r="B247" s="7"/>
      <c r="C247" s="7"/>
      <c r="D247" s="7"/>
      <c r="E247" s="10" t="e">
        <f t="shared" si="7"/>
        <v>#N/A</v>
      </c>
      <c r="F247" s="14" t="e">
        <f>IF(E247="","",SUMIFS('Refinance Calculator'!$E$44:$E$408,'Refinance Calculator'!$C$44:$C$408,"&gt;="&amp;DATE(E247,1,1),'Refinance Calculator'!$C$44:$C$408,"&lt;="&amp;DATE(E247,12,31)))</f>
        <v>#N/A</v>
      </c>
      <c r="G247" s="14" t="e">
        <f>IF(E247="","",SUMIFS('Refinance Calculator'!$F$44:$F$408,'Refinance Calculator'!$C$44:$C$408,"&gt;="&amp;DATE(E247,1,1),'Refinance Calculator'!$C$44:$C$408,"&lt;="&amp;DATE(E247,12,31)))</f>
        <v>#N/A</v>
      </c>
      <c r="H247" s="14" t="e">
        <f>IF(E247="","",SUMIFS('Refinance Calculator'!$G$44:$G$408,'Refinance Calculator'!$C$44:$C$408,"&gt;="&amp;DATE(E247,1,1),'Refinance Calculator'!$C$44:$C$408,"&lt;="&amp;DATE(E247,12,31)))</f>
        <v>#N/A</v>
      </c>
      <c r="I247" s="14" t="e">
        <f t="shared" si="8"/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35">
      <c r="A248" s="7"/>
      <c r="B248" s="7"/>
      <c r="C248" s="7"/>
      <c r="D248" s="7"/>
      <c r="E248" s="10" t="e">
        <f t="shared" si="7"/>
        <v>#N/A</v>
      </c>
      <c r="F248" s="14" t="e">
        <f>IF(E248="","",SUMIFS('Refinance Calculator'!$E$44:$E$408,'Refinance Calculator'!$C$44:$C$408,"&gt;="&amp;DATE(E248,1,1),'Refinance Calculator'!$C$44:$C$408,"&lt;="&amp;DATE(E248,12,31)))</f>
        <v>#N/A</v>
      </c>
      <c r="G248" s="14" t="e">
        <f>IF(E248="","",SUMIFS('Refinance Calculator'!$F$44:$F$408,'Refinance Calculator'!$C$44:$C$408,"&gt;="&amp;DATE(E248,1,1),'Refinance Calculator'!$C$44:$C$408,"&lt;="&amp;DATE(E248,12,31)))</f>
        <v>#N/A</v>
      </c>
      <c r="H248" s="14" t="e">
        <f>IF(E248="","",SUMIFS('Refinance Calculator'!$G$44:$G$408,'Refinance Calculator'!$C$44:$C$408,"&gt;="&amp;DATE(E248,1,1),'Refinance Calculator'!$C$44:$C$408,"&lt;="&amp;DATE(E248,12,31)))</f>
        <v>#N/A</v>
      </c>
      <c r="I248" s="14" t="e">
        <f t="shared" si="8"/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35">
      <c r="A249" s="7"/>
      <c r="B249" s="7"/>
      <c r="C249" s="7"/>
      <c r="D249" s="7"/>
      <c r="E249" s="10" t="e">
        <f t="shared" si="7"/>
        <v>#N/A</v>
      </c>
      <c r="F249" s="14" t="e">
        <f>IF(E249="","",SUMIFS('Refinance Calculator'!$E$44:$E$408,'Refinance Calculator'!$C$44:$C$408,"&gt;="&amp;DATE(E249,1,1),'Refinance Calculator'!$C$44:$C$408,"&lt;="&amp;DATE(E249,12,31)))</f>
        <v>#N/A</v>
      </c>
      <c r="G249" s="14" t="e">
        <f>IF(E249="","",SUMIFS('Refinance Calculator'!$F$44:$F$408,'Refinance Calculator'!$C$44:$C$408,"&gt;="&amp;DATE(E249,1,1),'Refinance Calculator'!$C$44:$C$408,"&lt;="&amp;DATE(E249,12,31)))</f>
        <v>#N/A</v>
      </c>
      <c r="H249" s="14" t="e">
        <f>IF(E249="","",SUMIFS('Refinance Calculator'!$G$44:$G$408,'Refinance Calculator'!$C$44:$C$408,"&gt;="&amp;DATE(E249,1,1),'Refinance Calculator'!$C$44:$C$408,"&lt;="&amp;DATE(E249,12,31)))</f>
        <v>#N/A</v>
      </c>
      <c r="I249" s="14" t="e">
        <f t="shared" si="8"/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35">
      <c r="A250" s="7"/>
      <c r="B250" s="7"/>
      <c r="C250" s="7"/>
      <c r="D250" s="7"/>
      <c r="E250" s="10" t="e">
        <f t="shared" si="7"/>
        <v>#N/A</v>
      </c>
      <c r="F250" s="14" t="e">
        <f>IF(E250="","",SUMIFS('Refinance Calculator'!$E$44:$E$408,'Refinance Calculator'!$C$44:$C$408,"&gt;="&amp;DATE(E250,1,1),'Refinance Calculator'!$C$44:$C$408,"&lt;="&amp;DATE(E250,12,31)))</f>
        <v>#N/A</v>
      </c>
      <c r="G250" s="14" t="e">
        <f>IF(E250="","",SUMIFS('Refinance Calculator'!$F$44:$F$408,'Refinance Calculator'!$C$44:$C$408,"&gt;="&amp;DATE(E250,1,1),'Refinance Calculator'!$C$44:$C$408,"&lt;="&amp;DATE(E250,12,31)))</f>
        <v>#N/A</v>
      </c>
      <c r="H250" s="14" t="e">
        <f>IF(E250="","",SUMIFS('Refinance Calculator'!$G$44:$G$408,'Refinance Calculator'!$C$44:$C$408,"&gt;="&amp;DATE(E250,1,1),'Refinance Calculator'!$C$44:$C$408,"&lt;="&amp;DATE(E250,12,31)))</f>
        <v>#N/A</v>
      </c>
      <c r="I250" s="14" t="e">
        <f t="shared" si="8"/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35">
      <c r="A251" s="7"/>
      <c r="B251" s="7"/>
      <c r="C251" s="7"/>
      <c r="D251" s="7"/>
      <c r="E251" s="10" t="e">
        <f t="shared" si="7"/>
        <v>#N/A</v>
      </c>
      <c r="F251" s="14" t="e">
        <f>IF(E251="","",SUMIFS('Refinance Calculator'!$E$44:$E$408,'Refinance Calculator'!$C$44:$C$408,"&gt;="&amp;DATE(E251,1,1),'Refinance Calculator'!$C$44:$C$408,"&lt;="&amp;DATE(E251,12,31)))</f>
        <v>#N/A</v>
      </c>
      <c r="G251" s="14" t="e">
        <f>IF(E251="","",SUMIFS('Refinance Calculator'!$F$44:$F$408,'Refinance Calculator'!$C$44:$C$408,"&gt;="&amp;DATE(E251,1,1),'Refinance Calculator'!$C$44:$C$408,"&lt;="&amp;DATE(E251,12,31)))</f>
        <v>#N/A</v>
      </c>
      <c r="H251" s="14" t="e">
        <f>IF(E251="","",SUMIFS('Refinance Calculator'!$G$44:$G$408,'Refinance Calculator'!$C$44:$C$408,"&gt;="&amp;DATE(E251,1,1),'Refinance Calculator'!$C$44:$C$408,"&lt;="&amp;DATE(E251,12,31)))</f>
        <v>#N/A</v>
      </c>
      <c r="I251" s="14" t="e">
        <f t="shared" si="8"/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35">
      <c r="A252" s="7"/>
      <c r="B252" s="7"/>
      <c r="C252" s="7"/>
      <c r="D252" s="7"/>
      <c r="E252" s="10" t="e">
        <f t="shared" si="7"/>
        <v>#N/A</v>
      </c>
      <c r="F252" s="14" t="e">
        <f>IF(E252="","",SUMIFS('Refinance Calculator'!$E$44:$E$408,'Refinance Calculator'!$C$44:$C$408,"&gt;="&amp;DATE(E252,1,1),'Refinance Calculator'!$C$44:$C$408,"&lt;="&amp;DATE(E252,12,31)))</f>
        <v>#N/A</v>
      </c>
      <c r="G252" s="14" t="e">
        <f>IF(E252="","",SUMIFS('Refinance Calculator'!$F$44:$F$408,'Refinance Calculator'!$C$44:$C$408,"&gt;="&amp;DATE(E252,1,1),'Refinance Calculator'!$C$44:$C$408,"&lt;="&amp;DATE(E252,12,31)))</f>
        <v>#N/A</v>
      </c>
      <c r="H252" s="14" t="e">
        <f>IF(E252="","",SUMIFS('Refinance Calculator'!$G$44:$G$408,'Refinance Calculator'!$C$44:$C$408,"&gt;="&amp;DATE(E252,1,1),'Refinance Calculator'!$C$44:$C$408,"&lt;="&amp;DATE(E252,12,31)))</f>
        <v>#N/A</v>
      </c>
      <c r="I252" s="14" t="e">
        <f t="shared" si="8"/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35">
      <c r="A253" s="7"/>
      <c r="B253" s="7"/>
      <c r="C253" s="7"/>
      <c r="D253" s="7"/>
      <c r="E253" s="10" t="e">
        <f t="shared" si="7"/>
        <v>#N/A</v>
      </c>
      <c r="F253" s="14" t="e">
        <f>IF(E253="","",SUMIFS('Refinance Calculator'!$E$44:$E$408,'Refinance Calculator'!$C$44:$C$408,"&gt;="&amp;DATE(E253,1,1),'Refinance Calculator'!$C$44:$C$408,"&lt;="&amp;DATE(E253,12,31)))</f>
        <v>#N/A</v>
      </c>
      <c r="G253" s="14" t="e">
        <f>IF(E253="","",SUMIFS('Refinance Calculator'!$F$44:$F$408,'Refinance Calculator'!$C$44:$C$408,"&gt;="&amp;DATE(E253,1,1),'Refinance Calculator'!$C$44:$C$408,"&lt;="&amp;DATE(E253,12,31)))</f>
        <v>#N/A</v>
      </c>
      <c r="H253" s="14" t="e">
        <f>IF(E253="","",SUMIFS('Refinance Calculator'!$G$44:$G$408,'Refinance Calculator'!$C$44:$C$408,"&gt;="&amp;DATE(E253,1,1),'Refinance Calculator'!$C$44:$C$408,"&lt;="&amp;DATE(E253,12,31)))</f>
        <v>#N/A</v>
      </c>
      <c r="I253" s="14" t="e">
        <f t="shared" si="8"/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35">
      <c r="A254" s="7"/>
      <c r="B254" s="7"/>
      <c r="C254" s="7"/>
      <c r="D254" s="7"/>
      <c r="E254" s="10" t="e">
        <f t="shared" si="7"/>
        <v>#N/A</v>
      </c>
      <c r="F254" s="14" t="e">
        <f>IF(E254="","",SUMIFS('Refinance Calculator'!$E$44:$E$408,'Refinance Calculator'!$C$44:$C$408,"&gt;="&amp;DATE(E254,1,1),'Refinance Calculator'!$C$44:$C$408,"&lt;="&amp;DATE(E254,12,31)))</f>
        <v>#N/A</v>
      </c>
      <c r="G254" s="14" t="e">
        <f>IF(E254="","",SUMIFS('Refinance Calculator'!$F$44:$F$408,'Refinance Calculator'!$C$44:$C$408,"&gt;="&amp;DATE(E254,1,1),'Refinance Calculator'!$C$44:$C$408,"&lt;="&amp;DATE(E254,12,31)))</f>
        <v>#N/A</v>
      </c>
      <c r="H254" s="14" t="e">
        <f>IF(E254="","",SUMIFS('Refinance Calculator'!$G$44:$G$408,'Refinance Calculator'!$C$44:$C$408,"&gt;="&amp;DATE(E254,1,1),'Refinance Calculator'!$C$44:$C$408,"&lt;="&amp;DATE(E254,12,31)))</f>
        <v>#N/A</v>
      </c>
      <c r="I254" s="14" t="e">
        <f t="shared" si="8"/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35">
      <c r="A255" s="7"/>
      <c r="B255" s="7"/>
      <c r="C255" s="7"/>
      <c r="D255" s="7"/>
      <c r="E255" s="10" t="e">
        <f t="shared" si="7"/>
        <v>#N/A</v>
      </c>
      <c r="F255" s="14" t="e">
        <f>IF(E255="","",SUMIFS('Refinance Calculator'!$E$44:$E$408,'Refinance Calculator'!$C$44:$C$408,"&gt;="&amp;DATE(E255,1,1),'Refinance Calculator'!$C$44:$C$408,"&lt;="&amp;DATE(E255,12,31)))</f>
        <v>#N/A</v>
      </c>
      <c r="G255" s="14" t="e">
        <f>IF(E255="","",SUMIFS('Refinance Calculator'!$F$44:$F$408,'Refinance Calculator'!$C$44:$C$408,"&gt;="&amp;DATE(E255,1,1),'Refinance Calculator'!$C$44:$C$408,"&lt;="&amp;DATE(E255,12,31)))</f>
        <v>#N/A</v>
      </c>
      <c r="H255" s="14" t="e">
        <f>IF(E255="","",SUMIFS('Refinance Calculator'!$G$44:$G$408,'Refinance Calculator'!$C$44:$C$408,"&gt;="&amp;DATE(E255,1,1),'Refinance Calculator'!$C$44:$C$408,"&lt;="&amp;DATE(E255,12,31)))</f>
        <v>#N/A</v>
      </c>
      <c r="I255" s="14" t="e">
        <f t="shared" si="8"/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35">
      <c r="A256" s="7"/>
      <c r="B256" s="7"/>
      <c r="C256" s="7"/>
      <c r="D256" s="7"/>
      <c r="E256" s="10" t="e">
        <f t="shared" si="7"/>
        <v>#N/A</v>
      </c>
      <c r="F256" s="14" t="e">
        <f>IF(E256="","",SUMIFS('Refinance Calculator'!$E$44:$E$408,'Refinance Calculator'!$C$44:$C$408,"&gt;="&amp;DATE(E256,1,1),'Refinance Calculator'!$C$44:$C$408,"&lt;="&amp;DATE(E256,12,31)))</f>
        <v>#N/A</v>
      </c>
      <c r="G256" s="14" t="e">
        <f>IF(E256="","",SUMIFS('Refinance Calculator'!$F$44:$F$408,'Refinance Calculator'!$C$44:$C$408,"&gt;="&amp;DATE(E256,1,1),'Refinance Calculator'!$C$44:$C$408,"&lt;="&amp;DATE(E256,12,31)))</f>
        <v>#N/A</v>
      </c>
      <c r="H256" s="14" t="e">
        <f>IF(E256="","",SUMIFS('Refinance Calculator'!$G$44:$G$408,'Refinance Calculator'!$C$44:$C$408,"&gt;="&amp;DATE(E256,1,1),'Refinance Calculator'!$C$44:$C$408,"&lt;="&amp;DATE(E256,12,31)))</f>
        <v>#N/A</v>
      </c>
      <c r="I256" s="14" t="e">
        <f t="shared" si="8"/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35">
      <c r="A257" s="7"/>
      <c r="B257" s="7"/>
      <c r="C257" s="7"/>
      <c r="D257" s="7"/>
      <c r="E257" s="10" t="e">
        <f t="shared" si="7"/>
        <v>#N/A</v>
      </c>
      <c r="F257" s="14" t="e">
        <f>IF(E257="","",SUMIFS('Refinance Calculator'!$E$44:$E$408,'Refinance Calculator'!$C$44:$C$408,"&gt;="&amp;DATE(E257,1,1),'Refinance Calculator'!$C$44:$C$408,"&lt;="&amp;DATE(E257,12,31)))</f>
        <v>#N/A</v>
      </c>
      <c r="G257" s="14" t="e">
        <f>IF(E257="","",SUMIFS('Refinance Calculator'!$F$44:$F$408,'Refinance Calculator'!$C$44:$C$408,"&gt;="&amp;DATE(E257,1,1),'Refinance Calculator'!$C$44:$C$408,"&lt;="&amp;DATE(E257,12,31)))</f>
        <v>#N/A</v>
      </c>
      <c r="H257" s="14" t="e">
        <f>IF(E257="","",SUMIFS('Refinance Calculator'!$G$44:$G$408,'Refinance Calculator'!$C$44:$C$408,"&gt;="&amp;DATE(E257,1,1),'Refinance Calculator'!$C$44:$C$408,"&lt;="&amp;DATE(E257,12,31)))</f>
        <v>#N/A</v>
      </c>
      <c r="I257" s="14" t="e">
        <f t="shared" si="8"/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35">
      <c r="A258" s="7"/>
      <c r="B258" s="7"/>
      <c r="C258" s="7"/>
      <c r="D258" s="7"/>
      <c r="E258" s="10" t="e">
        <f t="shared" si="7"/>
        <v>#N/A</v>
      </c>
      <c r="F258" s="14" t="e">
        <f>IF(E258="","",SUMIFS('Refinance Calculator'!$E$44:$E$408,'Refinance Calculator'!$C$44:$C$408,"&gt;="&amp;DATE(E258,1,1),'Refinance Calculator'!$C$44:$C$408,"&lt;="&amp;DATE(E258,12,31)))</f>
        <v>#N/A</v>
      </c>
      <c r="G258" s="14" t="e">
        <f>IF(E258="","",SUMIFS('Refinance Calculator'!$F$44:$F$408,'Refinance Calculator'!$C$44:$C$408,"&gt;="&amp;DATE(E258,1,1),'Refinance Calculator'!$C$44:$C$408,"&lt;="&amp;DATE(E258,12,31)))</f>
        <v>#N/A</v>
      </c>
      <c r="H258" s="14" t="e">
        <f>IF(E258="","",SUMIFS('Refinance Calculator'!$G$44:$G$408,'Refinance Calculator'!$C$44:$C$408,"&gt;="&amp;DATE(E258,1,1),'Refinance Calculator'!$C$44:$C$408,"&lt;="&amp;DATE(E258,12,31)))</f>
        <v>#N/A</v>
      </c>
      <c r="I258" s="14" t="e">
        <f t="shared" si="8"/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35">
      <c r="A259" s="7"/>
      <c r="B259" s="7"/>
      <c r="C259" s="7"/>
      <c r="D259" s="7"/>
      <c r="E259" s="10" t="e">
        <f t="shared" si="7"/>
        <v>#N/A</v>
      </c>
      <c r="F259" s="14" t="e">
        <f>IF(E259="","",SUMIFS('Refinance Calculator'!$E$44:$E$408,'Refinance Calculator'!$C$44:$C$408,"&gt;="&amp;DATE(E259,1,1),'Refinance Calculator'!$C$44:$C$408,"&lt;="&amp;DATE(E259,12,31)))</f>
        <v>#N/A</v>
      </c>
      <c r="G259" s="14" t="e">
        <f>IF(E259="","",SUMIFS('Refinance Calculator'!$F$44:$F$408,'Refinance Calculator'!$C$44:$C$408,"&gt;="&amp;DATE(E259,1,1),'Refinance Calculator'!$C$44:$C$408,"&lt;="&amp;DATE(E259,12,31)))</f>
        <v>#N/A</v>
      </c>
      <c r="H259" s="14" t="e">
        <f>IF(E259="","",SUMIFS('Refinance Calculator'!$G$44:$G$408,'Refinance Calculator'!$C$44:$C$408,"&gt;="&amp;DATE(E259,1,1),'Refinance Calculator'!$C$44:$C$408,"&lt;="&amp;DATE(E259,12,31)))</f>
        <v>#N/A</v>
      </c>
      <c r="I259" s="14" t="e">
        <f t="shared" si="8"/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35">
      <c r="A260" s="7"/>
      <c r="B260" s="7"/>
      <c r="C260" s="7"/>
      <c r="D260" s="7"/>
      <c r="E260" s="10" t="e">
        <f t="shared" ref="E260:E323" si="9">IF(E259&lt;YEAR($B$9),E259+1,NA())</f>
        <v>#N/A</v>
      </c>
      <c r="F260" s="14" t="e">
        <f>IF(E260="","",SUMIFS('Refinance Calculator'!$E$44:$E$408,'Refinance Calculator'!$C$44:$C$408,"&gt;="&amp;DATE(E260,1,1),'Refinance Calculator'!$C$44:$C$408,"&lt;="&amp;DATE(E260,12,31)))</f>
        <v>#N/A</v>
      </c>
      <c r="G260" s="14" t="e">
        <f>IF(E260="","",SUMIFS('Refinance Calculator'!$F$44:$F$408,'Refinance Calculator'!$C$44:$C$408,"&gt;="&amp;DATE(E260,1,1),'Refinance Calculator'!$C$44:$C$408,"&lt;="&amp;DATE(E260,12,31)))</f>
        <v>#N/A</v>
      </c>
      <c r="H260" s="14" t="e">
        <f>IF(E260="","",SUMIFS('Refinance Calculator'!$G$44:$G$408,'Refinance Calculator'!$C$44:$C$408,"&gt;="&amp;DATE(E260,1,1),'Refinance Calculator'!$C$44:$C$408,"&lt;="&amp;DATE(E260,12,31)))</f>
        <v>#N/A</v>
      </c>
      <c r="I260" s="14" t="e">
        <f t="shared" si="8"/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35">
      <c r="A261" s="7"/>
      <c r="B261" s="7"/>
      <c r="C261" s="7"/>
      <c r="D261" s="7"/>
      <c r="E261" s="10" t="e">
        <f t="shared" si="9"/>
        <v>#N/A</v>
      </c>
      <c r="F261" s="14" t="e">
        <f>IF(E261="","",SUMIFS('Refinance Calculator'!$E$44:$E$408,'Refinance Calculator'!$C$44:$C$408,"&gt;="&amp;DATE(E261,1,1),'Refinance Calculator'!$C$44:$C$408,"&lt;="&amp;DATE(E261,12,31)))</f>
        <v>#N/A</v>
      </c>
      <c r="G261" s="14" t="e">
        <f>IF(E261="","",SUMIFS('Refinance Calculator'!$F$44:$F$408,'Refinance Calculator'!$C$44:$C$408,"&gt;="&amp;DATE(E261,1,1),'Refinance Calculator'!$C$44:$C$408,"&lt;="&amp;DATE(E261,12,31)))</f>
        <v>#N/A</v>
      </c>
      <c r="H261" s="14" t="e">
        <f>IF(E261="","",SUMIFS('Refinance Calculator'!$G$44:$G$408,'Refinance Calculator'!$C$44:$C$408,"&gt;="&amp;DATE(E261,1,1),'Refinance Calculator'!$C$44:$C$408,"&lt;="&amp;DATE(E261,12,31)))</f>
        <v>#N/A</v>
      </c>
      <c r="I261" s="14" t="e">
        <f t="shared" si="8"/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35">
      <c r="A262" s="7"/>
      <c r="B262" s="7"/>
      <c r="C262" s="7"/>
      <c r="D262" s="7"/>
      <c r="E262" s="10" t="e">
        <f t="shared" si="9"/>
        <v>#N/A</v>
      </c>
      <c r="F262" s="14" t="e">
        <f>IF(E262="","",SUMIFS('Refinance Calculator'!$E$44:$E$408,'Refinance Calculator'!$C$44:$C$408,"&gt;="&amp;DATE(E262,1,1),'Refinance Calculator'!$C$44:$C$408,"&lt;="&amp;DATE(E262,12,31)))</f>
        <v>#N/A</v>
      </c>
      <c r="G262" s="14" t="e">
        <f>IF(E262="","",SUMIFS('Refinance Calculator'!$F$44:$F$408,'Refinance Calculator'!$C$44:$C$408,"&gt;="&amp;DATE(E262,1,1),'Refinance Calculator'!$C$44:$C$408,"&lt;="&amp;DATE(E262,12,31)))</f>
        <v>#N/A</v>
      </c>
      <c r="H262" s="14" t="e">
        <f>IF(E262="","",SUMIFS('Refinance Calculator'!$G$44:$G$408,'Refinance Calculator'!$C$44:$C$408,"&gt;="&amp;DATE(E262,1,1),'Refinance Calculator'!$C$44:$C$408,"&lt;="&amp;DATE(E262,12,31)))</f>
        <v>#N/A</v>
      </c>
      <c r="I262" s="14" t="e">
        <f t="shared" si="8"/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35">
      <c r="A263" s="7"/>
      <c r="B263" s="7"/>
      <c r="C263" s="7"/>
      <c r="D263" s="7"/>
      <c r="E263" s="10" t="e">
        <f t="shared" si="9"/>
        <v>#N/A</v>
      </c>
      <c r="F263" s="14" t="e">
        <f>IF(E263="","",SUMIFS('Refinance Calculator'!$E$44:$E$408,'Refinance Calculator'!$C$44:$C$408,"&gt;="&amp;DATE(E263,1,1),'Refinance Calculator'!$C$44:$C$408,"&lt;="&amp;DATE(E263,12,31)))</f>
        <v>#N/A</v>
      </c>
      <c r="G263" s="14" t="e">
        <f>IF(E263="","",SUMIFS('Refinance Calculator'!$F$44:$F$408,'Refinance Calculator'!$C$44:$C$408,"&gt;="&amp;DATE(E263,1,1),'Refinance Calculator'!$C$44:$C$408,"&lt;="&amp;DATE(E263,12,31)))</f>
        <v>#N/A</v>
      </c>
      <c r="H263" s="14" t="e">
        <f>IF(E263="","",SUMIFS('Refinance Calculator'!$G$44:$G$408,'Refinance Calculator'!$C$44:$C$408,"&gt;="&amp;DATE(E263,1,1),'Refinance Calculator'!$C$44:$C$408,"&lt;="&amp;DATE(E263,12,31)))</f>
        <v>#N/A</v>
      </c>
      <c r="I263" s="14" t="e">
        <f t="shared" si="8"/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35">
      <c r="A264" s="7"/>
      <c r="B264" s="7"/>
      <c r="C264" s="7"/>
      <c r="D264" s="7"/>
      <c r="E264" s="10" t="e">
        <f t="shared" si="9"/>
        <v>#N/A</v>
      </c>
      <c r="F264" s="14" t="e">
        <f>IF(E264="","",SUMIFS('Refinance Calculator'!$E$44:$E$408,'Refinance Calculator'!$C$44:$C$408,"&gt;="&amp;DATE(E264,1,1),'Refinance Calculator'!$C$44:$C$408,"&lt;="&amp;DATE(E264,12,31)))</f>
        <v>#N/A</v>
      </c>
      <c r="G264" s="14" t="e">
        <f>IF(E264="","",SUMIFS('Refinance Calculator'!$F$44:$F$408,'Refinance Calculator'!$C$44:$C$408,"&gt;="&amp;DATE(E264,1,1),'Refinance Calculator'!$C$44:$C$408,"&lt;="&amp;DATE(E264,12,31)))</f>
        <v>#N/A</v>
      </c>
      <c r="H264" s="14" t="e">
        <f>IF(E264="","",SUMIFS('Refinance Calculator'!$G$44:$G$408,'Refinance Calculator'!$C$44:$C$408,"&gt;="&amp;DATE(E264,1,1),'Refinance Calculator'!$C$44:$C$408,"&lt;="&amp;DATE(E264,12,31)))</f>
        <v>#N/A</v>
      </c>
      <c r="I264" s="14" t="e">
        <f t="shared" si="8"/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35">
      <c r="A265" s="7"/>
      <c r="B265" s="7"/>
      <c r="C265" s="7"/>
      <c r="D265" s="7"/>
      <c r="E265" s="10" t="e">
        <f t="shared" si="9"/>
        <v>#N/A</v>
      </c>
      <c r="F265" s="14" t="e">
        <f>IF(E265="","",SUMIFS('Refinance Calculator'!$E$44:$E$408,'Refinance Calculator'!$C$44:$C$408,"&gt;="&amp;DATE(E265,1,1),'Refinance Calculator'!$C$44:$C$408,"&lt;="&amp;DATE(E265,12,31)))</f>
        <v>#N/A</v>
      </c>
      <c r="G265" s="14" t="e">
        <f>IF(E265="","",SUMIFS('Refinance Calculator'!$F$44:$F$408,'Refinance Calculator'!$C$44:$C$408,"&gt;="&amp;DATE(E265,1,1),'Refinance Calculator'!$C$44:$C$408,"&lt;="&amp;DATE(E265,12,31)))</f>
        <v>#N/A</v>
      </c>
      <c r="H265" s="14" t="e">
        <f>IF(E265="","",SUMIFS('Refinance Calculator'!$G$44:$G$408,'Refinance Calculator'!$C$44:$C$408,"&gt;="&amp;DATE(E265,1,1),'Refinance Calculator'!$C$44:$C$408,"&lt;="&amp;DATE(E265,12,31)))</f>
        <v>#N/A</v>
      </c>
      <c r="I265" s="14" t="e">
        <f t="shared" si="8"/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35">
      <c r="A266" s="7"/>
      <c r="B266" s="7"/>
      <c r="C266" s="7"/>
      <c r="D266" s="7"/>
      <c r="E266" s="10" t="e">
        <f t="shared" si="9"/>
        <v>#N/A</v>
      </c>
      <c r="F266" s="14" t="e">
        <f>IF(E266="","",SUMIFS('Refinance Calculator'!$E$44:$E$408,'Refinance Calculator'!$C$44:$C$408,"&gt;="&amp;DATE(E266,1,1),'Refinance Calculator'!$C$44:$C$408,"&lt;="&amp;DATE(E266,12,31)))</f>
        <v>#N/A</v>
      </c>
      <c r="G266" s="14" t="e">
        <f>IF(E266="","",SUMIFS('Refinance Calculator'!$F$44:$F$408,'Refinance Calculator'!$C$44:$C$408,"&gt;="&amp;DATE(E266,1,1),'Refinance Calculator'!$C$44:$C$408,"&lt;="&amp;DATE(E266,12,31)))</f>
        <v>#N/A</v>
      </c>
      <c r="H266" s="14" t="e">
        <f>IF(E266="","",SUMIFS('Refinance Calculator'!$G$44:$G$408,'Refinance Calculator'!$C$44:$C$408,"&gt;="&amp;DATE(E266,1,1),'Refinance Calculator'!$C$44:$C$408,"&lt;="&amp;DATE(E266,12,31)))</f>
        <v>#N/A</v>
      </c>
      <c r="I266" s="14" t="e">
        <f t="shared" si="8"/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35">
      <c r="A267" s="7"/>
      <c r="B267" s="7"/>
      <c r="C267" s="7"/>
      <c r="D267" s="7"/>
      <c r="E267" s="10" t="e">
        <f t="shared" si="9"/>
        <v>#N/A</v>
      </c>
      <c r="F267" s="14" t="e">
        <f>IF(E267="","",SUMIFS('Refinance Calculator'!$E$44:$E$408,'Refinance Calculator'!$C$44:$C$408,"&gt;="&amp;DATE(E267,1,1),'Refinance Calculator'!$C$44:$C$408,"&lt;="&amp;DATE(E267,12,31)))</f>
        <v>#N/A</v>
      </c>
      <c r="G267" s="14" t="e">
        <f>IF(E267="","",SUMIFS('Refinance Calculator'!$F$44:$F$408,'Refinance Calculator'!$C$44:$C$408,"&gt;="&amp;DATE(E267,1,1),'Refinance Calculator'!$C$44:$C$408,"&lt;="&amp;DATE(E267,12,31)))</f>
        <v>#N/A</v>
      </c>
      <c r="H267" s="14" t="e">
        <f>IF(E267="","",SUMIFS('Refinance Calculator'!$G$44:$G$408,'Refinance Calculator'!$C$44:$C$408,"&gt;="&amp;DATE(E267,1,1),'Refinance Calculator'!$C$44:$C$408,"&lt;="&amp;DATE(E267,12,31)))</f>
        <v>#N/A</v>
      </c>
      <c r="I267" s="14" t="e">
        <f t="shared" si="8"/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35">
      <c r="A268" s="7"/>
      <c r="B268" s="7"/>
      <c r="C268" s="7"/>
      <c r="D268" s="7"/>
      <c r="E268" s="10" t="e">
        <f t="shared" si="9"/>
        <v>#N/A</v>
      </c>
      <c r="F268" s="14" t="e">
        <f>IF(E268="","",SUMIFS('Refinance Calculator'!$E$44:$E$408,'Refinance Calculator'!$C$44:$C$408,"&gt;="&amp;DATE(E268,1,1),'Refinance Calculator'!$C$44:$C$408,"&lt;="&amp;DATE(E268,12,31)))</f>
        <v>#N/A</v>
      </c>
      <c r="G268" s="14" t="e">
        <f>IF(E268="","",SUMIFS('Refinance Calculator'!$F$44:$F$408,'Refinance Calculator'!$C$44:$C$408,"&gt;="&amp;DATE(E268,1,1),'Refinance Calculator'!$C$44:$C$408,"&lt;="&amp;DATE(E268,12,31)))</f>
        <v>#N/A</v>
      </c>
      <c r="H268" s="14" t="e">
        <f>IF(E268="","",SUMIFS('Refinance Calculator'!$G$44:$G$408,'Refinance Calculator'!$C$44:$C$408,"&gt;="&amp;DATE(E268,1,1),'Refinance Calculator'!$C$44:$C$408,"&lt;="&amp;DATE(E268,12,31)))</f>
        <v>#N/A</v>
      </c>
      <c r="I268" s="14" t="e">
        <f t="shared" si="8"/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35">
      <c r="A269" s="7"/>
      <c r="B269" s="7"/>
      <c r="C269" s="7"/>
      <c r="D269" s="7"/>
      <c r="E269" s="10" t="e">
        <f t="shared" si="9"/>
        <v>#N/A</v>
      </c>
      <c r="F269" s="14" t="e">
        <f>IF(E269="","",SUMIFS('Refinance Calculator'!$E$44:$E$408,'Refinance Calculator'!$C$44:$C$408,"&gt;="&amp;DATE(E269,1,1),'Refinance Calculator'!$C$44:$C$408,"&lt;="&amp;DATE(E269,12,31)))</f>
        <v>#N/A</v>
      </c>
      <c r="G269" s="14" t="e">
        <f>IF(E269="","",SUMIFS('Refinance Calculator'!$F$44:$F$408,'Refinance Calculator'!$C$44:$C$408,"&gt;="&amp;DATE(E269,1,1),'Refinance Calculator'!$C$44:$C$408,"&lt;="&amp;DATE(E269,12,31)))</f>
        <v>#N/A</v>
      </c>
      <c r="H269" s="14" t="e">
        <f>IF(E269="","",SUMIFS('Refinance Calculator'!$G$44:$G$408,'Refinance Calculator'!$C$44:$C$408,"&gt;="&amp;DATE(E269,1,1),'Refinance Calculator'!$C$44:$C$408,"&lt;="&amp;DATE(E269,12,31)))</f>
        <v>#N/A</v>
      </c>
      <c r="I269" s="14" t="e">
        <f t="shared" si="8"/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35">
      <c r="A270" s="7"/>
      <c r="B270" s="7"/>
      <c r="C270" s="7"/>
      <c r="D270" s="7"/>
      <c r="E270" s="10" t="e">
        <f t="shared" si="9"/>
        <v>#N/A</v>
      </c>
      <c r="F270" s="14" t="e">
        <f>IF(E270="","",SUMIFS('Refinance Calculator'!$E$44:$E$408,'Refinance Calculator'!$C$44:$C$408,"&gt;="&amp;DATE(E270,1,1),'Refinance Calculator'!$C$44:$C$408,"&lt;="&amp;DATE(E270,12,31)))</f>
        <v>#N/A</v>
      </c>
      <c r="G270" s="14" t="e">
        <f>IF(E270="","",SUMIFS('Refinance Calculator'!$F$44:$F$408,'Refinance Calculator'!$C$44:$C$408,"&gt;="&amp;DATE(E270,1,1),'Refinance Calculator'!$C$44:$C$408,"&lt;="&amp;DATE(E270,12,31)))</f>
        <v>#N/A</v>
      </c>
      <c r="H270" s="14" t="e">
        <f>IF(E270="","",SUMIFS('Refinance Calculator'!$G$44:$G$408,'Refinance Calculator'!$C$44:$C$408,"&gt;="&amp;DATE(E270,1,1),'Refinance Calculator'!$C$44:$C$408,"&lt;="&amp;DATE(E270,12,31)))</f>
        <v>#N/A</v>
      </c>
      <c r="I270" s="14" t="e">
        <f t="shared" si="8"/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35">
      <c r="A271" s="7"/>
      <c r="B271" s="7"/>
      <c r="C271" s="7"/>
      <c r="D271" s="7"/>
      <c r="E271" s="10" t="e">
        <f t="shared" si="9"/>
        <v>#N/A</v>
      </c>
      <c r="F271" s="14" t="e">
        <f>IF(E271="","",SUMIFS('Refinance Calculator'!$E$44:$E$408,'Refinance Calculator'!$C$44:$C$408,"&gt;="&amp;DATE(E271,1,1),'Refinance Calculator'!$C$44:$C$408,"&lt;="&amp;DATE(E271,12,31)))</f>
        <v>#N/A</v>
      </c>
      <c r="G271" s="14" t="e">
        <f>IF(E271="","",SUMIFS('Refinance Calculator'!$F$44:$F$408,'Refinance Calculator'!$C$44:$C$408,"&gt;="&amp;DATE(E271,1,1),'Refinance Calculator'!$C$44:$C$408,"&lt;="&amp;DATE(E271,12,31)))</f>
        <v>#N/A</v>
      </c>
      <c r="H271" s="14" t="e">
        <f>IF(E271="","",SUMIFS('Refinance Calculator'!$G$44:$G$408,'Refinance Calculator'!$C$44:$C$408,"&gt;="&amp;DATE(E271,1,1),'Refinance Calculator'!$C$44:$C$408,"&lt;="&amp;DATE(E271,12,31)))</f>
        <v>#N/A</v>
      </c>
      <c r="I271" s="14" t="e">
        <f t="shared" si="8"/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35">
      <c r="A272" s="7"/>
      <c r="B272" s="7"/>
      <c r="C272" s="7"/>
      <c r="D272" s="7"/>
      <c r="E272" s="10" t="e">
        <f t="shared" si="9"/>
        <v>#N/A</v>
      </c>
      <c r="F272" s="14" t="e">
        <f>IF(E272="","",SUMIFS('Refinance Calculator'!$E$44:$E$408,'Refinance Calculator'!$C$44:$C$408,"&gt;="&amp;DATE(E272,1,1),'Refinance Calculator'!$C$44:$C$408,"&lt;="&amp;DATE(E272,12,31)))</f>
        <v>#N/A</v>
      </c>
      <c r="G272" s="14" t="e">
        <f>IF(E272="","",SUMIFS('Refinance Calculator'!$F$44:$F$408,'Refinance Calculator'!$C$44:$C$408,"&gt;="&amp;DATE(E272,1,1),'Refinance Calculator'!$C$44:$C$408,"&lt;="&amp;DATE(E272,12,31)))</f>
        <v>#N/A</v>
      </c>
      <c r="H272" s="14" t="e">
        <f>IF(E272="","",SUMIFS('Refinance Calculator'!$G$44:$G$408,'Refinance Calculator'!$C$44:$C$408,"&gt;="&amp;DATE(E272,1,1),'Refinance Calculator'!$C$44:$C$408,"&lt;="&amp;DATE(E272,12,31)))</f>
        <v>#N/A</v>
      </c>
      <c r="I272" s="14" t="e">
        <f t="shared" si="8"/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35">
      <c r="A273" s="7"/>
      <c r="B273" s="7"/>
      <c r="C273" s="7"/>
      <c r="D273" s="7"/>
      <c r="E273" s="10" t="e">
        <f t="shared" si="9"/>
        <v>#N/A</v>
      </c>
      <c r="F273" s="14" t="e">
        <f>IF(E273="","",SUMIFS('Refinance Calculator'!$E$44:$E$408,'Refinance Calculator'!$C$44:$C$408,"&gt;="&amp;DATE(E273,1,1),'Refinance Calculator'!$C$44:$C$408,"&lt;="&amp;DATE(E273,12,31)))</f>
        <v>#N/A</v>
      </c>
      <c r="G273" s="14" t="e">
        <f>IF(E273="","",SUMIFS('Refinance Calculator'!$F$44:$F$408,'Refinance Calculator'!$C$44:$C$408,"&gt;="&amp;DATE(E273,1,1),'Refinance Calculator'!$C$44:$C$408,"&lt;="&amp;DATE(E273,12,31)))</f>
        <v>#N/A</v>
      </c>
      <c r="H273" s="14" t="e">
        <f>IF(E273="","",SUMIFS('Refinance Calculator'!$G$44:$G$408,'Refinance Calculator'!$C$44:$C$408,"&gt;="&amp;DATE(E273,1,1),'Refinance Calculator'!$C$44:$C$408,"&lt;="&amp;DATE(E273,12,31)))</f>
        <v>#N/A</v>
      </c>
      <c r="I273" s="14" t="e">
        <f t="shared" si="8"/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35">
      <c r="A274" s="7"/>
      <c r="B274" s="7"/>
      <c r="C274" s="7"/>
      <c r="D274" s="7"/>
      <c r="E274" s="10" t="e">
        <f t="shared" si="9"/>
        <v>#N/A</v>
      </c>
      <c r="F274" s="14" t="e">
        <f>IF(E274="","",SUMIFS('Refinance Calculator'!$E$44:$E$408,'Refinance Calculator'!$C$44:$C$408,"&gt;="&amp;DATE(E274,1,1),'Refinance Calculator'!$C$44:$C$408,"&lt;="&amp;DATE(E274,12,31)))</f>
        <v>#N/A</v>
      </c>
      <c r="G274" s="14" t="e">
        <f>IF(E274="","",SUMIFS('Refinance Calculator'!$F$44:$F$408,'Refinance Calculator'!$C$44:$C$408,"&gt;="&amp;DATE(E274,1,1),'Refinance Calculator'!$C$44:$C$408,"&lt;="&amp;DATE(E274,12,31)))</f>
        <v>#N/A</v>
      </c>
      <c r="H274" s="14" t="e">
        <f>IF(E274="","",SUMIFS('Refinance Calculator'!$G$44:$G$408,'Refinance Calculator'!$C$44:$C$408,"&gt;="&amp;DATE(E274,1,1),'Refinance Calculator'!$C$44:$C$408,"&lt;="&amp;DATE(E274,12,31)))</f>
        <v>#N/A</v>
      </c>
      <c r="I274" s="14" t="e">
        <f t="shared" si="8"/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35">
      <c r="A275" s="7"/>
      <c r="B275" s="7"/>
      <c r="C275" s="7"/>
      <c r="D275" s="7"/>
      <c r="E275" s="10" t="e">
        <f t="shared" si="9"/>
        <v>#N/A</v>
      </c>
      <c r="F275" s="14" t="e">
        <f>IF(E275="","",SUMIFS('Refinance Calculator'!$E$44:$E$408,'Refinance Calculator'!$C$44:$C$408,"&gt;="&amp;DATE(E275,1,1),'Refinance Calculator'!$C$44:$C$408,"&lt;="&amp;DATE(E275,12,31)))</f>
        <v>#N/A</v>
      </c>
      <c r="G275" s="14" t="e">
        <f>IF(E275="","",SUMIFS('Refinance Calculator'!$F$44:$F$408,'Refinance Calculator'!$C$44:$C$408,"&gt;="&amp;DATE(E275,1,1),'Refinance Calculator'!$C$44:$C$408,"&lt;="&amp;DATE(E275,12,31)))</f>
        <v>#N/A</v>
      </c>
      <c r="H275" s="14" t="e">
        <f>IF(E275="","",SUMIFS('Refinance Calculator'!$G$44:$G$408,'Refinance Calculator'!$C$44:$C$408,"&gt;="&amp;DATE(E275,1,1),'Refinance Calculator'!$C$44:$C$408,"&lt;="&amp;DATE(E275,12,31)))</f>
        <v>#N/A</v>
      </c>
      <c r="I275" s="14" t="e">
        <f t="shared" si="8"/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35">
      <c r="A276" s="7"/>
      <c r="B276" s="7"/>
      <c r="C276" s="7"/>
      <c r="D276" s="7"/>
      <c r="E276" s="10" t="e">
        <f t="shared" si="9"/>
        <v>#N/A</v>
      </c>
      <c r="F276" s="14" t="e">
        <f>IF(E276="","",SUMIFS('Refinance Calculator'!$E$44:$E$408,'Refinance Calculator'!$C$44:$C$408,"&gt;="&amp;DATE(E276,1,1),'Refinance Calculator'!$C$44:$C$408,"&lt;="&amp;DATE(E276,12,31)))</f>
        <v>#N/A</v>
      </c>
      <c r="G276" s="14" t="e">
        <f>IF(E276="","",SUMIFS('Refinance Calculator'!$F$44:$F$408,'Refinance Calculator'!$C$44:$C$408,"&gt;="&amp;DATE(E276,1,1),'Refinance Calculator'!$C$44:$C$408,"&lt;="&amp;DATE(E276,12,31)))</f>
        <v>#N/A</v>
      </c>
      <c r="H276" s="14" t="e">
        <f>IF(E276="","",SUMIFS('Refinance Calculator'!$G$44:$G$408,'Refinance Calculator'!$C$44:$C$408,"&gt;="&amp;DATE(E276,1,1),'Refinance Calculator'!$C$44:$C$408,"&lt;="&amp;DATE(E276,12,31)))</f>
        <v>#N/A</v>
      </c>
      <c r="I276" s="14" t="e">
        <f t="shared" si="8"/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35">
      <c r="A277" s="7"/>
      <c r="B277" s="7"/>
      <c r="C277" s="7"/>
      <c r="D277" s="7"/>
      <c r="E277" s="10" t="e">
        <f t="shared" si="9"/>
        <v>#N/A</v>
      </c>
      <c r="F277" s="14" t="e">
        <f>IF(E277="","",SUMIFS('Refinance Calculator'!$E$44:$E$408,'Refinance Calculator'!$C$44:$C$408,"&gt;="&amp;DATE(E277,1,1),'Refinance Calculator'!$C$44:$C$408,"&lt;="&amp;DATE(E277,12,31)))</f>
        <v>#N/A</v>
      </c>
      <c r="G277" s="14" t="e">
        <f>IF(E277="","",SUMIFS('Refinance Calculator'!$F$44:$F$408,'Refinance Calculator'!$C$44:$C$408,"&gt;="&amp;DATE(E277,1,1),'Refinance Calculator'!$C$44:$C$408,"&lt;="&amp;DATE(E277,12,31)))</f>
        <v>#N/A</v>
      </c>
      <c r="H277" s="14" t="e">
        <f>IF(E277="","",SUMIFS('Refinance Calculator'!$G$44:$G$408,'Refinance Calculator'!$C$44:$C$408,"&gt;="&amp;DATE(E277,1,1),'Refinance Calculator'!$C$44:$C$408,"&lt;="&amp;DATE(E277,12,31)))</f>
        <v>#N/A</v>
      </c>
      <c r="I277" s="14" t="e">
        <f t="shared" si="8"/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35">
      <c r="A278" s="7"/>
      <c r="B278" s="7"/>
      <c r="C278" s="7"/>
      <c r="D278" s="7"/>
      <c r="E278" s="10" t="e">
        <f t="shared" si="9"/>
        <v>#N/A</v>
      </c>
      <c r="F278" s="14" t="e">
        <f>IF(E278="","",SUMIFS('Refinance Calculator'!$E$44:$E$408,'Refinance Calculator'!$C$44:$C$408,"&gt;="&amp;DATE(E278,1,1),'Refinance Calculator'!$C$44:$C$408,"&lt;="&amp;DATE(E278,12,31)))</f>
        <v>#N/A</v>
      </c>
      <c r="G278" s="14" t="e">
        <f>IF(E278="","",SUMIFS('Refinance Calculator'!$F$44:$F$408,'Refinance Calculator'!$C$44:$C$408,"&gt;="&amp;DATE(E278,1,1),'Refinance Calculator'!$C$44:$C$408,"&lt;="&amp;DATE(E278,12,31)))</f>
        <v>#N/A</v>
      </c>
      <c r="H278" s="14" t="e">
        <f>IF(E278="","",SUMIFS('Refinance Calculator'!$G$44:$G$408,'Refinance Calculator'!$C$44:$C$408,"&gt;="&amp;DATE(E278,1,1),'Refinance Calculator'!$C$44:$C$408,"&lt;="&amp;DATE(E278,12,31)))</f>
        <v>#N/A</v>
      </c>
      <c r="I278" s="14" t="e">
        <f t="shared" si="8"/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35">
      <c r="A279" s="7"/>
      <c r="B279" s="7"/>
      <c r="C279" s="7"/>
      <c r="D279" s="7"/>
      <c r="E279" s="10" t="e">
        <f t="shared" si="9"/>
        <v>#N/A</v>
      </c>
      <c r="F279" s="14" t="e">
        <f>IF(E279="","",SUMIFS('Refinance Calculator'!$E$44:$E$408,'Refinance Calculator'!$C$44:$C$408,"&gt;="&amp;DATE(E279,1,1),'Refinance Calculator'!$C$44:$C$408,"&lt;="&amp;DATE(E279,12,31)))</f>
        <v>#N/A</v>
      </c>
      <c r="G279" s="14" t="e">
        <f>IF(E279="","",SUMIFS('Refinance Calculator'!$F$44:$F$408,'Refinance Calculator'!$C$44:$C$408,"&gt;="&amp;DATE(E279,1,1),'Refinance Calculator'!$C$44:$C$408,"&lt;="&amp;DATE(E279,12,31)))</f>
        <v>#N/A</v>
      </c>
      <c r="H279" s="14" t="e">
        <f>IF(E279="","",SUMIFS('Refinance Calculator'!$G$44:$G$408,'Refinance Calculator'!$C$44:$C$408,"&gt;="&amp;DATE(E279,1,1),'Refinance Calculator'!$C$44:$C$408,"&lt;="&amp;DATE(E279,12,31)))</f>
        <v>#N/A</v>
      </c>
      <c r="I279" s="14" t="e">
        <f t="shared" si="8"/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35">
      <c r="A280" s="7"/>
      <c r="B280" s="7"/>
      <c r="C280" s="7"/>
      <c r="D280" s="7"/>
      <c r="E280" s="10" t="e">
        <f t="shared" si="9"/>
        <v>#N/A</v>
      </c>
      <c r="F280" s="14" t="e">
        <f>IF(E280="","",SUMIFS('Refinance Calculator'!$E$44:$E$408,'Refinance Calculator'!$C$44:$C$408,"&gt;="&amp;DATE(E280,1,1),'Refinance Calculator'!$C$44:$C$408,"&lt;="&amp;DATE(E280,12,31)))</f>
        <v>#N/A</v>
      </c>
      <c r="G280" s="14" t="e">
        <f>IF(E280="","",SUMIFS('Refinance Calculator'!$F$44:$F$408,'Refinance Calculator'!$C$44:$C$408,"&gt;="&amp;DATE(E280,1,1),'Refinance Calculator'!$C$44:$C$408,"&lt;="&amp;DATE(E280,12,31)))</f>
        <v>#N/A</v>
      </c>
      <c r="H280" s="14" t="e">
        <f>IF(E280="","",SUMIFS('Refinance Calculator'!$G$44:$G$408,'Refinance Calculator'!$C$44:$C$408,"&gt;="&amp;DATE(E280,1,1),'Refinance Calculator'!$C$44:$C$408,"&lt;="&amp;DATE(E280,12,31)))</f>
        <v>#N/A</v>
      </c>
      <c r="I280" s="14" t="e">
        <f t="shared" ref="I280:I343" si="10">IF(E280="","",IF(ROUND(I279,0)-ROUND((F280+H280),0)=0,0,I279-(F280+H280)))</f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35">
      <c r="A281" s="7"/>
      <c r="B281" s="7"/>
      <c r="C281" s="7"/>
      <c r="D281" s="7"/>
      <c r="E281" s="10" t="e">
        <f t="shared" si="9"/>
        <v>#N/A</v>
      </c>
      <c r="F281" s="14" t="e">
        <f>IF(E281="","",SUMIFS('Refinance Calculator'!$E$44:$E$408,'Refinance Calculator'!$C$44:$C$408,"&gt;="&amp;DATE(E281,1,1),'Refinance Calculator'!$C$44:$C$408,"&lt;="&amp;DATE(E281,12,31)))</f>
        <v>#N/A</v>
      </c>
      <c r="G281" s="14" t="e">
        <f>IF(E281="","",SUMIFS('Refinance Calculator'!$F$44:$F$408,'Refinance Calculator'!$C$44:$C$408,"&gt;="&amp;DATE(E281,1,1),'Refinance Calculator'!$C$44:$C$408,"&lt;="&amp;DATE(E281,12,31)))</f>
        <v>#N/A</v>
      </c>
      <c r="H281" s="14" t="e">
        <f>IF(E281="","",SUMIFS('Refinance Calculator'!$G$44:$G$408,'Refinance Calculator'!$C$44:$C$408,"&gt;="&amp;DATE(E281,1,1),'Refinance Calculator'!$C$44:$C$408,"&lt;="&amp;DATE(E281,12,31)))</f>
        <v>#N/A</v>
      </c>
      <c r="I281" s="14" t="e">
        <f t="shared" si="10"/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35">
      <c r="A282" s="7"/>
      <c r="B282" s="7"/>
      <c r="C282" s="7"/>
      <c r="D282" s="7"/>
      <c r="E282" s="10" t="e">
        <f t="shared" si="9"/>
        <v>#N/A</v>
      </c>
      <c r="F282" s="14" t="e">
        <f>IF(E282="","",SUMIFS('Refinance Calculator'!$E$44:$E$408,'Refinance Calculator'!$C$44:$C$408,"&gt;="&amp;DATE(E282,1,1),'Refinance Calculator'!$C$44:$C$408,"&lt;="&amp;DATE(E282,12,31)))</f>
        <v>#N/A</v>
      </c>
      <c r="G282" s="14" t="e">
        <f>IF(E282="","",SUMIFS('Refinance Calculator'!$F$44:$F$408,'Refinance Calculator'!$C$44:$C$408,"&gt;="&amp;DATE(E282,1,1),'Refinance Calculator'!$C$44:$C$408,"&lt;="&amp;DATE(E282,12,31)))</f>
        <v>#N/A</v>
      </c>
      <c r="H282" s="14" t="e">
        <f>IF(E282="","",SUMIFS('Refinance Calculator'!$G$44:$G$408,'Refinance Calculator'!$C$44:$C$408,"&gt;="&amp;DATE(E282,1,1),'Refinance Calculator'!$C$44:$C$408,"&lt;="&amp;DATE(E282,12,31)))</f>
        <v>#N/A</v>
      </c>
      <c r="I282" s="14" t="e">
        <f t="shared" si="10"/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35">
      <c r="A283" s="7"/>
      <c r="B283" s="7"/>
      <c r="C283" s="7"/>
      <c r="D283" s="7"/>
      <c r="E283" s="10" t="e">
        <f t="shared" si="9"/>
        <v>#N/A</v>
      </c>
      <c r="F283" s="14" t="e">
        <f>IF(E283="","",SUMIFS('Refinance Calculator'!$E$44:$E$408,'Refinance Calculator'!$C$44:$C$408,"&gt;="&amp;DATE(E283,1,1),'Refinance Calculator'!$C$44:$C$408,"&lt;="&amp;DATE(E283,12,31)))</f>
        <v>#N/A</v>
      </c>
      <c r="G283" s="14" t="e">
        <f>IF(E283="","",SUMIFS('Refinance Calculator'!$F$44:$F$408,'Refinance Calculator'!$C$44:$C$408,"&gt;="&amp;DATE(E283,1,1),'Refinance Calculator'!$C$44:$C$408,"&lt;="&amp;DATE(E283,12,31)))</f>
        <v>#N/A</v>
      </c>
      <c r="H283" s="14" t="e">
        <f>IF(E283="","",SUMIFS('Refinance Calculator'!$G$44:$G$408,'Refinance Calculator'!$C$44:$C$408,"&gt;="&amp;DATE(E283,1,1),'Refinance Calculator'!$C$44:$C$408,"&lt;="&amp;DATE(E283,12,31)))</f>
        <v>#N/A</v>
      </c>
      <c r="I283" s="14" t="e">
        <f t="shared" si="10"/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35">
      <c r="A284" s="7"/>
      <c r="B284" s="7"/>
      <c r="C284" s="7"/>
      <c r="D284" s="7"/>
      <c r="E284" s="10" t="e">
        <f t="shared" si="9"/>
        <v>#N/A</v>
      </c>
      <c r="F284" s="14" t="e">
        <f>IF(E284="","",SUMIFS('Refinance Calculator'!$E$44:$E$408,'Refinance Calculator'!$C$44:$C$408,"&gt;="&amp;DATE(E284,1,1),'Refinance Calculator'!$C$44:$C$408,"&lt;="&amp;DATE(E284,12,31)))</f>
        <v>#N/A</v>
      </c>
      <c r="G284" s="14" t="e">
        <f>IF(E284="","",SUMIFS('Refinance Calculator'!$F$44:$F$408,'Refinance Calculator'!$C$44:$C$408,"&gt;="&amp;DATE(E284,1,1),'Refinance Calculator'!$C$44:$C$408,"&lt;="&amp;DATE(E284,12,31)))</f>
        <v>#N/A</v>
      </c>
      <c r="H284" s="14" t="e">
        <f>IF(E284="","",SUMIFS('Refinance Calculator'!$G$44:$G$408,'Refinance Calculator'!$C$44:$C$408,"&gt;="&amp;DATE(E284,1,1),'Refinance Calculator'!$C$44:$C$408,"&lt;="&amp;DATE(E284,12,31)))</f>
        <v>#N/A</v>
      </c>
      <c r="I284" s="14" t="e">
        <f t="shared" si="10"/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35">
      <c r="A285" s="7"/>
      <c r="B285" s="7"/>
      <c r="C285" s="7"/>
      <c r="D285" s="7"/>
      <c r="E285" s="10" t="e">
        <f t="shared" si="9"/>
        <v>#N/A</v>
      </c>
      <c r="F285" s="14" t="e">
        <f>IF(E285="","",SUMIFS('Refinance Calculator'!$E$44:$E$408,'Refinance Calculator'!$C$44:$C$408,"&gt;="&amp;DATE(E285,1,1),'Refinance Calculator'!$C$44:$C$408,"&lt;="&amp;DATE(E285,12,31)))</f>
        <v>#N/A</v>
      </c>
      <c r="G285" s="14" t="e">
        <f>IF(E285="","",SUMIFS('Refinance Calculator'!$F$44:$F$408,'Refinance Calculator'!$C$44:$C$408,"&gt;="&amp;DATE(E285,1,1),'Refinance Calculator'!$C$44:$C$408,"&lt;="&amp;DATE(E285,12,31)))</f>
        <v>#N/A</v>
      </c>
      <c r="H285" s="14" t="e">
        <f>IF(E285="","",SUMIFS('Refinance Calculator'!$G$44:$G$408,'Refinance Calculator'!$C$44:$C$408,"&gt;="&amp;DATE(E285,1,1),'Refinance Calculator'!$C$44:$C$408,"&lt;="&amp;DATE(E285,12,31)))</f>
        <v>#N/A</v>
      </c>
      <c r="I285" s="14" t="e">
        <f t="shared" si="10"/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35">
      <c r="A286" s="7"/>
      <c r="B286" s="7"/>
      <c r="C286" s="7"/>
      <c r="D286" s="7"/>
      <c r="E286" s="10" t="e">
        <f t="shared" si="9"/>
        <v>#N/A</v>
      </c>
      <c r="F286" s="14" t="e">
        <f>IF(E286="","",SUMIFS('Refinance Calculator'!$E$44:$E$408,'Refinance Calculator'!$C$44:$C$408,"&gt;="&amp;DATE(E286,1,1),'Refinance Calculator'!$C$44:$C$408,"&lt;="&amp;DATE(E286,12,31)))</f>
        <v>#N/A</v>
      </c>
      <c r="G286" s="14" t="e">
        <f>IF(E286="","",SUMIFS('Refinance Calculator'!$F$44:$F$408,'Refinance Calculator'!$C$44:$C$408,"&gt;="&amp;DATE(E286,1,1),'Refinance Calculator'!$C$44:$C$408,"&lt;="&amp;DATE(E286,12,31)))</f>
        <v>#N/A</v>
      </c>
      <c r="H286" s="14" t="e">
        <f>IF(E286="","",SUMIFS('Refinance Calculator'!$G$44:$G$408,'Refinance Calculator'!$C$44:$C$408,"&gt;="&amp;DATE(E286,1,1),'Refinance Calculator'!$C$44:$C$408,"&lt;="&amp;DATE(E286,12,31)))</f>
        <v>#N/A</v>
      </c>
      <c r="I286" s="14" t="e">
        <f t="shared" si="10"/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35">
      <c r="A287" s="7"/>
      <c r="B287" s="7"/>
      <c r="C287" s="7"/>
      <c r="D287" s="7"/>
      <c r="E287" s="10" t="e">
        <f t="shared" si="9"/>
        <v>#N/A</v>
      </c>
      <c r="F287" s="14" t="e">
        <f>IF(E287="","",SUMIFS('Refinance Calculator'!$E$44:$E$408,'Refinance Calculator'!$C$44:$C$408,"&gt;="&amp;DATE(E287,1,1),'Refinance Calculator'!$C$44:$C$408,"&lt;="&amp;DATE(E287,12,31)))</f>
        <v>#N/A</v>
      </c>
      <c r="G287" s="14" t="e">
        <f>IF(E287="","",SUMIFS('Refinance Calculator'!$F$44:$F$408,'Refinance Calculator'!$C$44:$C$408,"&gt;="&amp;DATE(E287,1,1),'Refinance Calculator'!$C$44:$C$408,"&lt;="&amp;DATE(E287,12,31)))</f>
        <v>#N/A</v>
      </c>
      <c r="H287" s="14" t="e">
        <f>IF(E287="","",SUMIFS('Refinance Calculator'!$G$44:$G$408,'Refinance Calculator'!$C$44:$C$408,"&gt;="&amp;DATE(E287,1,1),'Refinance Calculator'!$C$44:$C$408,"&lt;="&amp;DATE(E287,12,31)))</f>
        <v>#N/A</v>
      </c>
      <c r="I287" s="14" t="e">
        <f t="shared" si="10"/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35">
      <c r="A288" s="7"/>
      <c r="B288" s="7"/>
      <c r="C288" s="7"/>
      <c r="D288" s="7"/>
      <c r="E288" s="10" t="e">
        <f t="shared" si="9"/>
        <v>#N/A</v>
      </c>
      <c r="F288" s="14" t="e">
        <f>IF(E288="","",SUMIFS('Refinance Calculator'!$E$44:$E$408,'Refinance Calculator'!$C$44:$C$408,"&gt;="&amp;DATE(E288,1,1),'Refinance Calculator'!$C$44:$C$408,"&lt;="&amp;DATE(E288,12,31)))</f>
        <v>#N/A</v>
      </c>
      <c r="G288" s="14" t="e">
        <f>IF(E288="","",SUMIFS('Refinance Calculator'!$F$44:$F$408,'Refinance Calculator'!$C$44:$C$408,"&gt;="&amp;DATE(E288,1,1),'Refinance Calculator'!$C$44:$C$408,"&lt;="&amp;DATE(E288,12,31)))</f>
        <v>#N/A</v>
      </c>
      <c r="H288" s="14" t="e">
        <f>IF(E288="","",SUMIFS('Refinance Calculator'!$G$44:$G$408,'Refinance Calculator'!$C$44:$C$408,"&gt;="&amp;DATE(E288,1,1),'Refinance Calculator'!$C$44:$C$408,"&lt;="&amp;DATE(E288,12,31)))</f>
        <v>#N/A</v>
      </c>
      <c r="I288" s="14" t="e">
        <f t="shared" si="10"/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35">
      <c r="A289" s="7"/>
      <c r="B289" s="7"/>
      <c r="C289" s="7"/>
      <c r="D289" s="7"/>
      <c r="E289" s="10" t="e">
        <f t="shared" si="9"/>
        <v>#N/A</v>
      </c>
      <c r="F289" s="14" t="e">
        <f>IF(E289="","",SUMIFS('Refinance Calculator'!$E$44:$E$408,'Refinance Calculator'!$C$44:$C$408,"&gt;="&amp;DATE(E289,1,1),'Refinance Calculator'!$C$44:$C$408,"&lt;="&amp;DATE(E289,12,31)))</f>
        <v>#N/A</v>
      </c>
      <c r="G289" s="14" t="e">
        <f>IF(E289="","",SUMIFS('Refinance Calculator'!$F$44:$F$408,'Refinance Calculator'!$C$44:$C$408,"&gt;="&amp;DATE(E289,1,1),'Refinance Calculator'!$C$44:$C$408,"&lt;="&amp;DATE(E289,12,31)))</f>
        <v>#N/A</v>
      </c>
      <c r="H289" s="14" t="e">
        <f>IF(E289="","",SUMIFS('Refinance Calculator'!$G$44:$G$408,'Refinance Calculator'!$C$44:$C$408,"&gt;="&amp;DATE(E289,1,1),'Refinance Calculator'!$C$44:$C$408,"&lt;="&amp;DATE(E289,12,31)))</f>
        <v>#N/A</v>
      </c>
      <c r="I289" s="14" t="e">
        <f t="shared" si="10"/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35">
      <c r="A290" s="7"/>
      <c r="B290" s="7"/>
      <c r="C290" s="7"/>
      <c r="D290" s="7"/>
      <c r="E290" s="10" t="e">
        <f t="shared" si="9"/>
        <v>#N/A</v>
      </c>
      <c r="F290" s="14" t="e">
        <f>IF(E290="","",SUMIFS('Refinance Calculator'!$E$44:$E$408,'Refinance Calculator'!$C$44:$C$408,"&gt;="&amp;DATE(E290,1,1),'Refinance Calculator'!$C$44:$C$408,"&lt;="&amp;DATE(E290,12,31)))</f>
        <v>#N/A</v>
      </c>
      <c r="G290" s="14" t="e">
        <f>IF(E290="","",SUMIFS('Refinance Calculator'!$F$44:$F$408,'Refinance Calculator'!$C$44:$C$408,"&gt;="&amp;DATE(E290,1,1),'Refinance Calculator'!$C$44:$C$408,"&lt;="&amp;DATE(E290,12,31)))</f>
        <v>#N/A</v>
      </c>
      <c r="H290" s="14" t="e">
        <f>IF(E290="","",SUMIFS('Refinance Calculator'!$G$44:$G$408,'Refinance Calculator'!$C$44:$C$408,"&gt;="&amp;DATE(E290,1,1),'Refinance Calculator'!$C$44:$C$408,"&lt;="&amp;DATE(E290,12,31)))</f>
        <v>#N/A</v>
      </c>
      <c r="I290" s="14" t="e">
        <f t="shared" si="10"/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35">
      <c r="A291" s="7"/>
      <c r="B291" s="7"/>
      <c r="C291" s="7"/>
      <c r="D291" s="7"/>
      <c r="E291" s="10" t="e">
        <f t="shared" si="9"/>
        <v>#N/A</v>
      </c>
      <c r="F291" s="14" t="e">
        <f>IF(E291="","",SUMIFS('Refinance Calculator'!$E$44:$E$408,'Refinance Calculator'!$C$44:$C$408,"&gt;="&amp;DATE(E291,1,1),'Refinance Calculator'!$C$44:$C$408,"&lt;="&amp;DATE(E291,12,31)))</f>
        <v>#N/A</v>
      </c>
      <c r="G291" s="14" t="e">
        <f>IF(E291="","",SUMIFS('Refinance Calculator'!$F$44:$F$408,'Refinance Calculator'!$C$44:$C$408,"&gt;="&amp;DATE(E291,1,1),'Refinance Calculator'!$C$44:$C$408,"&lt;="&amp;DATE(E291,12,31)))</f>
        <v>#N/A</v>
      </c>
      <c r="H291" s="14" t="e">
        <f>IF(E291="","",SUMIFS('Refinance Calculator'!$G$44:$G$408,'Refinance Calculator'!$C$44:$C$408,"&gt;="&amp;DATE(E291,1,1),'Refinance Calculator'!$C$44:$C$408,"&lt;="&amp;DATE(E291,12,31)))</f>
        <v>#N/A</v>
      </c>
      <c r="I291" s="14" t="e">
        <f t="shared" si="10"/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35">
      <c r="A292" s="7"/>
      <c r="B292" s="7"/>
      <c r="C292" s="7"/>
      <c r="D292" s="7"/>
      <c r="E292" s="10" t="e">
        <f t="shared" si="9"/>
        <v>#N/A</v>
      </c>
      <c r="F292" s="14" t="e">
        <f>IF(E292="","",SUMIFS('Refinance Calculator'!$E$44:$E$408,'Refinance Calculator'!$C$44:$C$408,"&gt;="&amp;DATE(E292,1,1),'Refinance Calculator'!$C$44:$C$408,"&lt;="&amp;DATE(E292,12,31)))</f>
        <v>#N/A</v>
      </c>
      <c r="G292" s="14" t="e">
        <f>IF(E292="","",SUMIFS('Refinance Calculator'!$F$44:$F$408,'Refinance Calculator'!$C$44:$C$408,"&gt;="&amp;DATE(E292,1,1),'Refinance Calculator'!$C$44:$C$408,"&lt;="&amp;DATE(E292,12,31)))</f>
        <v>#N/A</v>
      </c>
      <c r="H292" s="14" t="e">
        <f>IF(E292="","",SUMIFS('Refinance Calculator'!$G$44:$G$408,'Refinance Calculator'!$C$44:$C$408,"&gt;="&amp;DATE(E292,1,1),'Refinance Calculator'!$C$44:$C$408,"&lt;="&amp;DATE(E292,12,31)))</f>
        <v>#N/A</v>
      </c>
      <c r="I292" s="14" t="e">
        <f t="shared" si="10"/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35">
      <c r="A293" s="7"/>
      <c r="B293" s="7"/>
      <c r="C293" s="7"/>
      <c r="D293" s="7"/>
      <c r="E293" s="10" t="e">
        <f t="shared" si="9"/>
        <v>#N/A</v>
      </c>
      <c r="F293" s="14" t="e">
        <f>IF(E293="","",SUMIFS('Refinance Calculator'!$E$44:$E$408,'Refinance Calculator'!$C$44:$C$408,"&gt;="&amp;DATE(E293,1,1),'Refinance Calculator'!$C$44:$C$408,"&lt;="&amp;DATE(E293,12,31)))</f>
        <v>#N/A</v>
      </c>
      <c r="G293" s="14" t="e">
        <f>IF(E293="","",SUMIFS('Refinance Calculator'!$F$44:$F$408,'Refinance Calculator'!$C$44:$C$408,"&gt;="&amp;DATE(E293,1,1),'Refinance Calculator'!$C$44:$C$408,"&lt;="&amp;DATE(E293,12,31)))</f>
        <v>#N/A</v>
      </c>
      <c r="H293" s="14" t="e">
        <f>IF(E293="","",SUMIFS('Refinance Calculator'!$G$44:$G$408,'Refinance Calculator'!$C$44:$C$408,"&gt;="&amp;DATE(E293,1,1),'Refinance Calculator'!$C$44:$C$408,"&lt;="&amp;DATE(E293,12,31)))</f>
        <v>#N/A</v>
      </c>
      <c r="I293" s="14" t="e">
        <f t="shared" si="10"/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35">
      <c r="A294" s="7"/>
      <c r="B294" s="7"/>
      <c r="C294" s="7"/>
      <c r="D294" s="7"/>
      <c r="E294" s="10" t="e">
        <f t="shared" si="9"/>
        <v>#N/A</v>
      </c>
      <c r="F294" s="14" t="e">
        <f>IF(E294="","",SUMIFS('Refinance Calculator'!$E$44:$E$408,'Refinance Calculator'!$C$44:$C$408,"&gt;="&amp;DATE(E294,1,1),'Refinance Calculator'!$C$44:$C$408,"&lt;="&amp;DATE(E294,12,31)))</f>
        <v>#N/A</v>
      </c>
      <c r="G294" s="14" t="e">
        <f>IF(E294="","",SUMIFS('Refinance Calculator'!$F$44:$F$408,'Refinance Calculator'!$C$44:$C$408,"&gt;="&amp;DATE(E294,1,1),'Refinance Calculator'!$C$44:$C$408,"&lt;="&amp;DATE(E294,12,31)))</f>
        <v>#N/A</v>
      </c>
      <c r="H294" s="14" t="e">
        <f>IF(E294="","",SUMIFS('Refinance Calculator'!$G$44:$G$408,'Refinance Calculator'!$C$44:$C$408,"&gt;="&amp;DATE(E294,1,1),'Refinance Calculator'!$C$44:$C$408,"&lt;="&amp;DATE(E294,12,31)))</f>
        <v>#N/A</v>
      </c>
      <c r="I294" s="14" t="e">
        <f t="shared" si="10"/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35">
      <c r="A295" s="7"/>
      <c r="B295" s="7"/>
      <c r="C295" s="7"/>
      <c r="D295" s="7"/>
      <c r="E295" s="10" t="e">
        <f t="shared" si="9"/>
        <v>#N/A</v>
      </c>
      <c r="F295" s="14" t="e">
        <f>IF(E295="","",SUMIFS('Refinance Calculator'!$E$44:$E$408,'Refinance Calculator'!$C$44:$C$408,"&gt;="&amp;DATE(E295,1,1),'Refinance Calculator'!$C$44:$C$408,"&lt;="&amp;DATE(E295,12,31)))</f>
        <v>#N/A</v>
      </c>
      <c r="G295" s="14" t="e">
        <f>IF(E295="","",SUMIFS('Refinance Calculator'!$F$44:$F$408,'Refinance Calculator'!$C$44:$C$408,"&gt;="&amp;DATE(E295,1,1),'Refinance Calculator'!$C$44:$C$408,"&lt;="&amp;DATE(E295,12,31)))</f>
        <v>#N/A</v>
      </c>
      <c r="H295" s="14" t="e">
        <f>IF(E295="","",SUMIFS('Refinance Calculator'!$G$44:$G$408,'Refinance Calculator'!$C$44:$C$408,"&gt;="&amp;DATE(E295,1,1),'Refinance Calculator'!$C$44:$C$408,"&lt;="&amp;DATE(E295,12,31)))</f>
        <v>#N/A</v>
      </c>
      <c r="I295" s="14" t="e">
        <f t="shared" si="10"/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35">
      <c r="A296" s="7"/>
      <c r="B296" s="7"/>
      <c r="C296" s="7"/>
      <c r="D296" s="7"/>
      <c r="E296" s="10" t="e">
        <f t="shared" si="9"/>
        <v>#N/A</v>
      </c>
      <c r="F296" s="14" t="e">
        <f>IF(E296="","",SUMIFS('Refinance Calculator'!$E$44:$E$408,'Refinance Calculator'!$C$44:$C$408,"&gt;="&amp;DATE(E296,1,1),'Refinance Calculator'!$C$44:$C$408,"&lt;="&amp;DATE(E296,12,31)))</f>
        <v>#N/A</v>
      </c>
      <c r="G296" s="14" t="e">
        <f>IF(E296="","",SUMIFS('Refinance Calculator'!$F$44:$F$408,'Refinance Calculator'!$C$44:$C$408,"&gt;="&amp;DATE(E296,1,1),'Refinance Calculator'!$C$44:$C$408,"&lt;="&amp;DATE(E296,12,31)))</f>
        <v>#N/A</v>
      </c>
      <c r="H296" s="14" t="e">
        <f>IF(E296="","",SUMIFS('Refinance Calculator'!$G$44:$G$408,'Refinance Calculator'!$C$44:$C$408,"&gt;="&amp;DATE(E296,1,1),'Refinance Calculator'!$C$44:$C$408,"&lt;="&amp;DATE(E296,12,31)))</f>
        <v>#N/A</v>
      </c>
      <c r="I296" s="14" t="e">
        <f t="shared" si="10"/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35">
      <c r="A297" s="7"/>
      <c r="B297" s="7"/>
      <c r="C297" s="7"/>
      <c r="D297" s="7"/>
      <c r="E297" s="10" t="e">
        <f t="shared" si="9"/>
        <v>#N/A</v>
      </c>
      <c r="F297" s="14" t="e">
        <f>IF(E297="","",SUMIFS('Refinance Calculator'!$E$44:$E$408,'Refinance Calculator'!$C$44:$C$408,"&gt;="&amp;DATE(E297,1,1),'Refinance Calculator'!$C$44:$C$408,"&lt;="&amp;DATE(E297,12,31)))</f>
        <v>#N/A</v>
      </c>
      <c r="G297" s="14" t="e">
        <f>IF(E297="","",SUMIFS('Refinance Calculator'!$F$44:$F$408,'Refinance Calculator'!$C$44:$C$408,"&gt;="&amp;DATE(E297,1,1),'Refinance Calculator'!$C$44:$C$408,"&lt;="&amp;DATE(E297,12,31)))</f>
        <v>#N/A</v>
      </c>
      <c r="H297" s="14" t="e">
        <f>IF(E297="","",SUMIFS('Refinance Calculator'!$G$44:$G$408,'Refinance Calculator'!$C$44:$C$408,"&gt;="&amp;DATE(E297,1,1),'Refinance Calculator'!$C$44:$C$408,"&lt;="&amp;DATE(E297,12,31)))</f>
        <v>#N/A</v>
      </c>
      <c r="I297" s="14" t="e">
        <f t="shared" si="10"/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35">
      <c r="A298" s="7"/>
      <c r="B298" s="7"/>
      <c r="C298" s="7"/>
      <c r="D298" s="7"/>
      <c r="E298" s="10" t="e">
        <f t="shared" si="9"/>
        <v>#N/A</v>
      </c>
      <c r="F298" s="14" t="e">
        <f>IF(E298="","",SUMIFS('Refinance Calculator'!$E$44:$E$408,'Refinance Calculator'!$C$44:$C$408,"&gt;="&amp;DATE(E298,1,1),'Refinance Calculator'!$C$44:$C$408,"&lt;="&amp;DATE(E298,12,31)))</f>
        <v>#N/A</v>
      </c>
      <c r="G298" s="14" t="e">
        <f>IF(E298="","",SUMIFS('Refinance Calculator'!$F$44:$F$408,'Refinance Calculator'!$C$44:$C$408,"&gt;="&amp;DATE(E298,1,1),'Refinance Calculator'!$C$44:$C$408,"&lt;="&amp;DATE(E298,12,31)))</f>
        <v>#N/A</v>
      </c>
      <c r="H298" s="14" t="e">
        <f>IF(E298="","",SUMIFS('Refinance Calculator'!$G$44:$G$408,'Refinance Calculator'!$C$44:$C$408,"&gt;="&amp;DATE(E298,1,1),'Refinance Calculator'!$C$44:$C$408,"&lt;="&amp;DATE(E298,12,31)))</f>
        <v>#N/A</v>
      </c>
      <c r="I298" s="14" t="e">
        <f t="shared" si="10"/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35">
      <c r="A299" s="7"/>
      <c r="B299" s="7"/>
      <c r="C299" s="7"/>
      <c r="D299" s="7"/>
      <c r="E299" s="10" t="e">
        <f t="shared" si="9"/>
        <v>#N/A</v>
      </c>
      <c r="F299" s="14" t="e">
        <f>IF(E299="","",SUMIFS('Refinance Calculator'!$E$44:$E$408,'Refinance Calculator'!$C$44:$C$408,"&gt;="&amp;DATE(E299,1,1),'Refinance Calculator'!$C$44:$C$408,"&lt;="&amp;DATE(E299,12,31)))</f>
        <v>#N/A</v>
      </c>
      <c r="G299" s="14" t="e">
        <f>IF(E299="","",SUMIFS('Refinance Calculator'!$F$44:$F$408,'Refinance Calculator'!$C$44:$C$408,"&gt;="&amp;DATE(E299,1,1),'Refinance Calculator'!$C$44:$C$408,"&lt;="&amp;DATE(E299,12,31)))</f>
        <v>#N/A</v>
      </c>
      <c r="H299" s="14" t="e">
        <f>IF(E299="","",SUMIFS('Refinance Calculator'!$G$44:$G$408,'Refinance Calculator'!$C$44:$C$408,"&gt;="&amp;DATE(E299,1,1),'Refinance Calculator'!$C$44:$C$408,"&lt;="&amp;DATE(E299,12,31)))</f>
        <v>#N/A</v>
      </c>
      <c r="I299" s="14" t="e">
        <f t="shared" si="10"/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35">
      <c r="A300" s="7"/>
      <c r="B300" s="7"/>
      <c r="C300" s="7"/>
      <c r="D300" s="7"/>
      <c r="E300" s="10" t="e">
        <f t="shared" si="9"/>
        <v>#N/A</v>
      </c>
      <c r="F300" s="14" t="e">
        <f>IF(E300="","",SUMIFS('Refinance Calculator'!$E$44:$E$408,'Refinance Calculator'!$C$44:$C$408,"&gt;="&amp;DATE(E300,1,1),'Refinance Calculator'!$C$44:$C$408,"&lt;="&amp;DATE(E300,12,31)))</f>
        <v>#N/A</v>
      </c>
      <c r="G300" s="14" t="e">
        <f>IF(E300="","",SUMIFS('Refinance Calculator'!$F$44:$F$408,'Refinance Calculator'!$C$44:$C$408,"&gt;="&amp;DATE(E300,1,1),'Refinance Calculator'!$C$44:$C$408,"&lt;="&amp;DATE(E300,12,31)))</f>
        <v>#N/A</v>
      </c>
      <c r="H300" s="14" t="e">
        <f>IF(E300="","",SUMIFS('Refinance Calculator'!$G$44:$G$408,'Refinance Calculator'!$C$44:$C$408,"&gt;="&amp;DATE(E300,1,1),'Refinance Calculator'!$C$44:$C$408,"&lt;="&amp;DATE(E300,12,31)))</f>
        <v>#N/A</v>
      </c>
      <c r="I300" s="14" t="e">
        <f t="shared" si="10"/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35">
      <c r="A301" s="7"/>
      <c r="B301" s="7"/>
      <c r="C301" s="7"/>
      <c r="D301" s="7"/>
      <c r="E301" s="10" t="e">
        <f t="shared" si="9"/>
        <v>#N/A</v>
      </c>
      <c r="F301" s="14" t="e">
        <f>IF(E301="","",SUMIFS('Refinance Calculator'!$E$44:$E$408,'Refinance Calculator'!$C$44:$C$408,"&gt;="&amp;DATE(E301,1,1),'Refinance Calculator'!$C$44:$C$408,"&lt;="&amp;DATE(E301,12,31)))</f>
        <v>#N/A</v>
      </c>
      <c r="G301" s="14" t="e">
        <f>IF(E301="","",SUMIFS('Refinance Calculator'!$F$44:$F$408,'Refinance Calculator'!$C$44:$C$408,"&gt;="&amp;DATE(E301,1,1),'Refinance Calculator'!$C$44:$C$408,"&lt;="&amp;DATE(E301,12,31)))</f>
        <v>#N/A</v>
      </c>
      <c r="H301" s="14" t="e">
        <f>IF(E301="","",SUMIFS('Refinance Calculator'!$G$44:$G$408,'Refinance Calculator'!$C$44:$C$408,"&gt;="&amp;DATE(E301,1,1),'Refinance Calculator'!$C$44:$C$408,"&lt;="&amp;DATE(E301,12,31)))</f>
        <v>#N/A</v>
      </c>
      <c r="I301" s="14" t="e">
        <f t="shared" si="10"/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35">
      <c r="A302" s="7"/>
      <c r="B302" s="7"/>
      <c r="C302" s="7"/>
      <c r="D302" s="7"/>
      <c r="E302" s="10" t="e">
        <f t="shared" si="9"/>
        <v>#N/A</v>
      </c>
      <c r="F302" s="14" t="e">
        <f>IF(E302="","",SUMIFS('Refinance Calculator'!$E$44:$E$408,'Refinance Calculator'!$C$44:$C$408,"&gt;="&amp;DATE(E302,1,1),'Refinance Calculator'!$C$44:$C$408,"&lt;="&amp;DATE(E302,12,31)))</f>
        <v>#N/A</v>
      </c>
      <c r="G302" s="14" t="e">
        <f>IF(E302="","",SUMIFS('Refinance Calculator'!$F$44:$F$408,'Refinance Calculator'!$C$44:$C$408,"&gt;="&amp;DATE(E302,1,1),'Refinance Calculator'!$C$44:$C$408,"&lt;="&amp;DATE(E302,12,31)))</f>
        <v>#N/A</v>
      </c>
      <c r="H302" s="14" t="e">
        <f>IF(E302="","",SUMIFS('Refinance Calculator'!$G$44:$G$408,'Refinance Calculator'!$C$44:$C$408,"&gt;="&amp;DATE(E302,1,1),'Refinance Calculator'!$C$44:$C$408,"&lt;="&amp;DATE(E302,12,31)))</f>
        <v>#N/A</v>
      </c>
      <c r="I302" s="14" t="e">
        <f t="shared" si="10"/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35">
      <c r="A303" s="7"/>
      <c r="B303" s="7"/>
      <c r="C303" s="7"/>
      <c r="D303" s="7"/>
      <c r="E303" s="10" t="e">
        <f t="shared" si="9"/>
        <v>#N/A</v>
      </c>
      <c r="F303" s="14" t="e">
        <f>IF(E303="","",SUMIFS('Refinance Calculator'!$E$44:$E$408,'Refinance Calculator'!$C$44:$C$408,"&gt;="&amp;DATE(E303,1,1),'Refinance Calculator'!$C$44:$C$408,"&lt;="&amp;DATE(E303,12,31)))</f>
        <v>#N/A</v>
      </c>
      <c r="G303" s="14" t="e">
        <f>IF(E303="","",SUMIFS('Refinance Calculator'!$F$44:$F$408,'Refinance Calculator'!$C$44:$C$408,"&gt;="&amp;DATE(E303,1,1),'Refinance Calculator'!$C$44:$C$408,"&lt;="&amp;DATE(E303,12,31)))</f>
        <v>#N/A</v>
      </c>
      <c r="H303" s="14" t="e">
        <f>IF(E303="","",SUMIFS('Refinance Calculator'!$G$44:$G$408,'Refinance Calculator'!$C$44:$C$408,"&gt;="&amp;DATE(E303,1,1),'Refinance Calculator'!$C$44:$C$408,"&lt;="&amp;DATE(E303,12,31)))</f>
        <v>#N/A</v>
      </c>
      <c r="I303" s="14" t="e">
        <f t="shared" si="10"/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35">
      <c r="A304" s="7"/>
      <c r="B304" s="7"/>
      <c r="C304" s="7"/>
      <c r="D304" s="7"/>
      <c r="E304" s="10" t="e">
        <f t="shared" si="9"/>
        <v>#N/A</v>
      </c>
      <c r="F304" s="14" t="e">
        <f>IF(E304="","",SUMIFS('Refinance Calculator'!$E$44:$E$408,'Refinance Calculator'!$C$44:$C$408,"&gt;="&amp;DATE(E304,1,1),'Refinance Calculator'!$C$44:$C$408,"&lt;="&amp;DATE(E304,12,31)))</f>
        <v>#N/A</v>
      </c>
      <c r="G304" s="14" t="e">
        <f>IF(E304="","",SUMIFS('Refinance Calculator'!$F$44:$F$408,'Refinance Calculator'!$C$44:$C$408,"&gt;="&amp;DATE(E304,1,1),'Refinance Calculator'!$C$44:$C$408,"&lt;="&amp;DATE(E304,12,31)))</f>
        <v>#N/A</v>
      </c>
      <c r="H304" s="14" t="e">
        <f>IF(E304="","",SUMIFS('Refinance Calculator'!$G$44:$G$408,'Refinance Calculator'!$C$44:$C$408,"&gt;="&amp;DATE(E304,1,1),'Refinance Calculator'!$C$44:$C$408,"&lt;="&amp;DATE(E304,12,31)))</f>
        <v>#N/A</v>
      </c>
      <c r="I304" s="14" t="e">
        <f t="shared" si="10"/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35">
      <c r="A305" s="7"/>
      <c r="B305" s="7"/>
      <c r="C305" s="7"/>
      <c r="D305" s="7"/>
      <c r="E305" s="10" t="e">
        <f t="shared" si="9"/>
        <v>#N/A</v>
      </c>
      <c r="F305" s="14" t="e">
        <f>IF(E305="","",SUMIFS('Refinance Calculator'!$E$44:$E$408,'Refinance Calculator'!$C$44:$C$408,"&gt;="&amp;DATE(E305,1,1),'Refinance Calculator'!$C$44:$C$408,"&lt;="&amp;DATE(E305,12,31)))</f>
        <v>#N/A</v>
      </c>
      <c r="G305" s="14" t="e">
        <f>IF(E305="","",SUMIFS('Refinance Calculator'!$F$44:$F$408,'Refinance Calculator'!$C$44:$C$408,"&gt;="&amp;DATE(E305,1,1),'Refinance Calculator'!$C$44:$C$408,"&lt;="&amp;DATE(E305,12,31)))</f>
        <v>#N/A</v>
      </c>
      <c r="H305" s="14" t="e">
        <f>IF(E305="","",SUMIFS('Refinance Calculator'!$G$44:$G$408,'Refinance Calculator'!$C$44:$C$408,"&gt;="&amp;DATE(E305,1,1),'Refinance Calculator'!$C$44:$C$408,"&lt;="&amp;DATE(E305,12,31)))</f>
        <v>#N/A</v>
      </c>
      <c r="I305" s="14" t="e">
        <f t="shared" si="10"/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35">
      <c r="A306" s="7"/>
      <c r="B306" s="7"/>
      <c r="C306" s="7"/>
      <c r="D306" s="7"/>
      <c r="E306" s="10" t="e">
        <f t="shared" si="9"/>
        <v>#N/A</v>
      </c>
      <c r="F306" s="14" t="e">
        <f>IF(E306="","",SUMIFS('Refinance Calculator'!$E$44:$E$408,'Refinance Calculator'!$C$44:$C$408,"&gt;="&amp;DATE(E306,1,1),'Refinance Calculator'!$C$44:$C$408,"&lt;="&amp;DATE(E306,12,31)))</f>
        <v>#N/A</v>
      </c>
      <c r="G306" s="14" t="e">
        <f>IF(E306="","",SUMIFS('Refinance Calculator'!$F$44:$F$408,'Refinance Calculator'!$C$44:$C$408,"&gt;="&amp;DATE(E306,1,1),'Refinance Calculator'!$C$44:$C$408,"&lt;="&amp;DATE(E306,12,31)))</f>
        <v>#N/A</v>
      </c>
      <c r="H306" s="14" t="e">
        <f>IF(E306="","",SUMIFS('Refinance Calculator'!$G$44:$G$408,'Refinance Calculator'!$C$44:$C$408,"&gt;="&amp;DATE(E306,1,1),'Refinance Calculator'!$C$44:$C$408,"&lt;="&amp;DATE(E306,12,31)))</f>
        <v>#N/A</v>
      </c>
      <c r="I306" s="14" t="e">
        <f t="shared" si="10"/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35">
      <c r="A307" s="7"/>
      <c r="B307" s="7"/>
      <c r="C307" s="7"/>
      <c r="D307" s="7"/>
      <c r="E307" s="10" t="e">
        <f t="shared" si="9"/>
        <v>#N/A</v>
      </c>
      <c r="F307" s="14" t="e">
        <f>IF(E307="","",SUMIFS('Refinance Calculator'!$E$44:$E$408,'Refinance Calculator'!$C$44:$C$408,"&gt;="&amp;DATE(E307,1,1),'Refinance Calculator'!$C$44:$C$408,"&lt;="&amp;DATE(E307,12,31)))</f>
        <v>#N/A</v>
      </c>
      <c r="G307" s="14" t="e">
        <f>IF(E307="","",SUMIFS('Refinance Calculator'!$F$44:$F$408,'Refinance Calculator'!$C$44:$C$408,"&gt;="&amp;DATE(E307,1,1),'Refinance Calculator'!$C$44:$C$408,"&lt;="&amp;DATE(E307,12,31)))</f>
        <v>#N/A</v>
      </c>
      <c r="H307" s="14" t="e">
        <f>IF(E307="","",SUMIFS('Refinance Calculator'!$G$44:$G$408,'Refinance Calculator'!$C$44:$C$408,"&gt;="&amp;DATE(E307,1,1),'Refinance Calculator'!$C$44:$C$408,"&lt;="&amp;DATE(E307,12,31)))</f>
        <v>#N/A</v>
      </c>
      <c r="I307" s="14" t="e">
        <f t="shared" si="10"/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35">
      <c r="A308" s="7"/>
      <c r="B308" s="7"/>
      <c r="C308" s="7"/>
      <c r="D308" s="7"/>
      <c r="E308" s="10" t="e">
        <f t="shared" si="9"/>
        <v>#N/A</v>
      </c>
      <c r="F308" s="14" t="e">
        <f>IF(E308="","",SUMIFS('Refinance Calculator'!$E$44:$E$408,'Refinance Calculator'!$C$44:$C$408,"&gt;="&amp;DATE(E308,1,1),'Refinance Calculator'!$C$44:$C$408,"&lt;="&amp;DATE(E308,12,31)))</f>
        <v>#N/A</v>
      </c>
      <c r="G308" s="14" t="e">
        <f>IF(E308="","",SUMIFS('Refinance Calculator'!$F$44:$F$408,'Refinance Calculator'!$C$44:$C$408,"&gt;="&amp;DATE(E308,1,1),'Refinance Calculator'!$C$44:$C$408,"&lt;="&amp;DATE(E308,12,31)))</f>
        <v>#N/A</v>
      </c>
      <c r="H308" s="14" t="e">
        <f>IF(E308="","",SUMIFS('Refinance Calculator'!$G$44:$G$408,'Refinance Calculator'!$C$44:$C$408,"&gt;="&amp;DATE(E308,1,1),'Refinance Calculator'!$C$44:$C$408,"&lt;="&amp;DATE(E308,12,31)))</f>
        <v>#N/A</v>
      </c>
      <c r="I308" s="14" t="e">
        <f t="shared" si="10"/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35">
      <c r="A309" s="7"/>
      <c r="B309" s="7"/>
      <c r="C309" s="7"/>
      <c r="D309" s="7"/>
      <c r="E309" s="10" t="e">
        <f t="shared" si="9"/>
        <v>#N/A</v>
      </c>
      <c r="F309" s="14" t="e">
        <f>IF(E309="","",SUMIFS('Refinance Calculator'!$E$44:$E$408,'Refinance Calculator'!$C$44:$C$408,"&gt;="&amp;DATE(E309,1,1),'Refinance Calculator'!$C$44:$C$408,"&lt;="&amp;DATE(E309,12,31)))</f>
        <v>#N/A</v>
      </c>
      <c r="G309" s="14" t="e">
        <f>IF(E309="","",SUMIFS('Refinance Calculator'!$F$44:$F$408,'Refinance Calculator'!$C$44:$C$408,"&gt;="&amp;DATE(E309,1,1),'Refinance Calculator'!$C$44:$C$408,"&lt;="&amp;DATE(E309,12,31)))</f>
        <v>#N/A</v>
      </c>
      <c r="H309" s="14" t="e">
        <f>IF(E309="","",SUMIFS('Refinance Calculator'!$G$44:$G$408,'Refinance Calculator'!$C$44:$C$408,"&gt;="&amp;DATE(E309,1,1),'Refinance Calculator'!$C$44:$C$408,"&lt;="&amp;DATE(E309,12,31)))</f>
        <v>#N/A</v>
      </c>
      <c r="I309" s="14" t="e">
        <f t="shared" si="10"/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35">
      <c r="A310" s="7"/>
      <c r="B310" s="7"/>
      <c r="C310" s="7"/>
      <c r="D310" s="7"/>
      <c r="E310" s="10" t="e">
        <f t="shared" si="9"/>
        <v>#N/A</v>
      </c>
      <c r="F310" s="14" t="e">
        <f>IF(E310="","",SUMIFS('Refinance Calculator'!$E$44:$E$408,'Refinance Calculator'!$C$44:$C$408,"&gt;="&amp;DATE(E310,1,1),'Refinance Calculator'!$C$44:$C$408,"&lt;="&amp;DATE(E310,12,31)))</f>
        <v>#N/A</v>
      </c>
      <c r="G310" s="14" t="e">
        <f>IF(E310="","",SUMIFS('Refinance Calculator'!$F$44:$F$408,'Refinance Calculator'!$C$44:$C$408,"&gt;="&amp;DATE(E310,1,1),'Refinance Calculator'!$C$44:$C$408,"&lt;="&amp;DATE(E310,12,31)))</f>
        <v>#N/A</v>
      </c>
      <c r="H310" s="14" t="e">
        <f>IF(E310="","",SUMIFS('Refinance Calculator'!$G$44:$G$408,'Refinance Calculator'!$C$44:$C$408,"&gt;="&amp;DATE(E310,1,1),'Refinance Calculator'!$C$44:$C$408,"&lt;="&amp;DATE(E310,12,31)))</f>
        <v>#N/A</v>
      </c>
      <c r="I310" s="14" t="e">
        <f t="shared" si="10"/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35">
      <c r="A311" s="7"/>
      <c r="B311" s="7"/>
      <c r="C311" s="7"/>
      <c r="D311" s="7"/>
      <c r="E311" s="10" t="e">
        <f t="shared" si="9"/>
        <v>#N/A</v>
      </c>
      <c r="F311" s="14" t="e">
        <f>IF(E311="","",SUMIFS('Refinance Calculator'!$E$44:$E$408,'Refinance Calculator'!$C$44:$C$408,"&gt;="&amp;DATE(E311,1,1),'Refinance Calculator'!$C$44:$C$408,"&lt;="&amp;DATE(E311,12,31)))</f>
        <v>#N/A</v>
      </c>
      <c r="G311" s="14" t="e">
        <f>IF(E311="","",SUMIFS('Refinance Calculator'!$F$44:$F$408,'Refinance Calculator'!$C$44:$C$408,"&gt;="&amp;DATE(E311,1,1),'Refinance Calculator'!$C$44:$C$408,"&lt;="&amp;DATE(E311,12,31)))</f>
        <v>#N/A</v>
      </c>
      <c r="H311" s="14" t="e">
        <f>IF(E311="","",SUMIFS('Refinance Calculator'!$G$44:$G$408,'Refinance Calculator'!$C$44:$C$408,"&gt;="&amp;DATE(E311,1,1),'Refinance Calculator'!$C$44:$C$408,"&lt;="&amp;DATE(E311,12,31)))</f>
        <v>#N/A</v>
      </c>
      <c r="I311" s="14" t="e">
        <f t="shared" si="10"/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35">
      <c r="A312" s="7"/>
      <c r="B312" s="7"/>
      <c r="C312" s="7"/>
      <c r="D312" s="7"/>
      <c r="E312" s="10" t="e">
        <f t="shared" si="9"/>
        <v>#N/A</v>
      </c>
      <c r="F312" s="14" t="e">
        <f>IF(E312="","",SUMIFS('Refinance Calculator'!$E$44:$E$408,'Refinance Calculator'!$C$44:$C$408,"&gt;="&amp;DATE(E312,1,1),'Refinance Calculator'!$C$44:$C$408,"&lt;="&amp;DATE(E312,12,31)))</f>
        <v>#N/A</v>
      </c>
      <c r="G312" s="14" t="e">
        <f>IF(E312="","",SUMIFS('Refinance Calculator'!$F$44:$F$408,'Refinance Calculator'!$C$44:$C$408,"&gt;="&amp;DATE(E312,1,1),'Refinance Calculator'!$C$44:$C$408,"&lt;="&amp;DATE(E312,12,31)))</f>
        <v>#N/A</v>
      </c>
      <c r="H312" s="14" t="e">
        <f>IF(E312="","",SUMIFS('Refinance Calculator'!$G$44:$G$408,'Refinance Calculator'!$C$44:$C$408,"&gt;="&amp;DATE(E312,1,1),'Refinance Calculator'!$C$44:$C$408,"&lt;="&amp;DATE(E312,12,31)))</f>
        <v>#N/A</v>
      </c>
      <c r="I312" s="14" t="e">
        <f t="shared" si="10"/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35">
      <c r="A313" s="7"/>
      <c r="B313" s="7"/>
      <c r="C313" s="7"/>
      <c r="D313" s="7"/>
      <c r="E313" s="10" t="e">
        <f t="shared" si="9"/>
        <v>#N/A</v>
      </c>
      <c r="F313" s="14" t="e">
        <f>IF(E313="","",SUMIFS('Refinance Calculator'!$E$44:$E$408,'Refinance Calculator'!$C$44:$C$408,"&gt;="&amp;DATE(E313,1,1),'Refinance Calculator'!$C$44:$C$408,"&lt;="&amp;DATE(E313,12,31)))</f>
        <v>#N/A</v>
      </c>
      <c r="G313" s="14" t="e">
        <f>IF(E313="","",SUMIFS('Refinance Calculator'!$F$44:$F$408,'Refinance Calculator'!$C$44:$C$408,"&gt;="&amp;DATE(E313,1,1),'Refinance Calculator'!$C$44:$C$408,"&lt;="&amp;DATE(E313,12,31)))</f>
        <v>#N/A</v>
      </c>
      <c r="H313" s="14" t="e">
        <f>IF(E313="","",SUMIFS('Refinance Calculator'!$G$44:$G$408,'Refinance Calculator'!$C$44:$C$408,"&gt;="&amp;DATE(E313,1,1),'Refinance Calculator'!$C$44:$C$408,"&lt;="&amp;DATE(E313,12,31)))</f>
        <v>#N/A</v>
      </c>
      <c r="I313" s="14" t="e">
        <f t="shared" si="10"/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35">
      <c r="A314" s="7"/>
      <c r="B314" s="7"/>
      <c r="C314" s="7"/>
      <c r="D314" s="7"/>
      <c r="E314" s="10" t="e">
        <f t="shared" si="9"/>
        <v>#N/A</v>
      </c>
      <c r="F314" s="14" t="e">
        <f>IF(E314="","",SUMIFS('Refinance Calculator'!$E$44:$E$408,'Refinance Calculator'!$C$44:$C$408,"&gt;="&amp;DATE(E314,1,1),'Refinance Calculator'!$C$44:$C$408,"&lt;="&amp;DATE(E314,12,31)))</f>
        <v>#N/A</v>
      </c>
      <c r="G314" s="14" t="e">
        <f>IF(E314="","",SUMIFS('Refinance Calculator'!$F$44:$F$408,'Refinance Calculator'!$C$44:$C$408,"&gt;="&amp;DATE(E314,1,1),'Refinance Calculator'!$C$44:$C$408,"&lt;="&amp;DATE(E314,12,31)))</f>
        <v>#N/A</v>
      </c>
      <c r="H314" s="14" t="e">
        <f>IF(E314="","",SUMIFS('Refinance Calculator'!$G$44:$G$408,'Refinance Calculator'!$C$44:$C$408,"&gt;="&amp;DATE(E314,1,1),'Refinance Calculator'!$C$44:$C$408,"&lt;="&amp;DATE(E314,12,31)))</f>
        <v>#N/A</v>
      </c>
      <c r="I314" s="14" t="e">
        <f t="shared" si="10"/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35">
      <c r="A315" s="7"/>
      <c r="B315" s="7"/>
      <c r="C315" s="7"/>
      <c r="D315" s="7"/>
      <c r="E315" s="10" t="e">
        <f t="shared" si="9"/>
        <v>#N/A</v>
      </c>
      <c r="F315" s="14" t="e">
        <f>IF(E315="","",SUMIFS('Refinance Calculator'!$E$44:$E$408,'Refinance Calculator'!$C$44:$C$408,"&gt;="&amp;DATE(E315,1,1),'Refinance Calculator'!$C$44:$C$408,"&lt;="&amp;DATE(E315,12,31)))</f>
        <v>#N/A</v>
      </c>
      <c r="G315" s="14" t="e">
        <f>IF(E315="","",SUMIFS('Refinance Calculator'!$F$44:$F$408,'Refinance Calculator'!$C$44:$C$408,"&gt;="&amp;DATE(E315,1,1),'Refinance Calculator'!$C$44:$C$408,"&lt;="&amp;DATE(E315,12,31)))</f>
        <v>#N/A</v>
      </c>
      <c r="H315" s="14" t="e">
        <f>IF(E315="","",SUMIFS('Refinance Calculator'!$G$44:$G$408,'Refinance Calculator'!$C$44:$C$408,"&gt;="&amp;DATE(E315,1,1),'Refinance Calculator'!$C$44:$C$408,"&lt;="&amp;DATE(E315,12,31)))</f>
        <v>#N/A</v>
      </c>
      <c r="I315" s="14" t="e">
        <f t="shared" si="10"/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35">
      <c r="A316" s="7"/>
      <c r="B316" s="7"/>
      <c r="C316" s="7"/>
      <c r="D316" s="7"/>
      <c r="E316" s="10" t="e">
        <f t="shared" si="9"/>
        <v>#N/A</v>
      </c>
      <c r="F316" s="14" t="e">
        <f>IF(E316="","",SUMIFS('Refinance Calculator'!$E$44:$E$408,'Refinance Calculator'!$C$44:$C$408,"&gt;="&amp;DATE(E316,1,1),'Refinance Calculator'!$C$44:$C$408,"&lt;="&amp;DATE(E316,12,31)))</f>
        <v>#N/A</v>
      </c>
      <c r="G316" s="14" t="e">
        <f>IF(E316="","",SUMIFS('Refinance Calculator'!$F$44:$F$408,'Refinance Calculator'!$C$44:$C$408,"&gt;="&amp;DATE(E316,1,1),'Refinance Calculator'!$C$44:$C$408,"&lt;="&amp;DATE(E316,12,31)))</f>
        <v>#N/A</v>
      </c>
      <c r="H316" s="14" t="e">
        <f>IF(E316="","",SUMIFS('Refinance Calculator'!$G$44:$G$408,'Refinance Calculator'!$C$44:$C$408,"&gt;="&amp;DATE(E316,1,1),'Refinance Calculator'!$C$44:$C$408,"&lt;="&amp;DATE(E316,12,31)))</f>
        <v>#N/A</v>
      </c>
      <c r="I316" s="14" t="e">
        <f t="shared" si="10"/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35">
      <c r="A317" s="7"/>
      <c r="B317" s="7"/>
      <c r="C317" s="7"/>
      <c r="D317" s="7"/>
      <c r="E317" s="10" t="e">
        <f t="shared" si="9"/>
        <v>#N/A</v>
      </c>
      <c r="F317" s="14" t="e">
        <f>IF(E317="","",SUMIFS('Refinance Calculator'!$E$44:$E$408,'Refinance Calculator'!$C$44:$C$408,"&gt;="&amp;DATE(E317,1,1),'Refinance Calculator'!$C$44:$C$408,"&lt;="&amp;DATE(E317,12,31)))</f>
        <v>#N/A</v>
      </c>
      <c r="G317" s="14" t="e">
        <f>IF(E317="","",SUMIFS('Refinance Calculator'!$F$44:$F$408,'Refinance Calculator'!$C$44:$C$408,"&gt;="&amp;DATE(E317,1,1),'Refinance Calculator'!$C$44:$C$408,"&lt;="&amp;DATE(E317,12,31)))</f>
        <v>#N/A</v>
      </c>
      <c r="H317" s="14" t="e">
        <f>IF(E317="","",SUMIFS('Refinance Calculator'!$G$44:$G$408,'Refinance Calculator'!$C$44:$C$408,"&gt;="&amp;DATE(E317,1,1),'Refinance Calculator'!$C$44:$C$408,"&lt;="&amp;DATE(E317,12,31)))</f>
        <v>#N/A</v>
      </c>
      <c r="I317" s="14" t="e">
        <f t="shared" si="10"/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35">
      <c r="A318" s="7"/>
      <c r="B318" s="7"/>
      <c r="C318" s="7"/>
      <c r="D318" s="7"/>
      <c r="E318" s="10" t="e">
        <f t="shared" si="9"/>
        <v>#N/A</v>
      </c>
      <c r="F318" s="14" t="e">
        <f>IF(E318="","",SUMIFS('Refinance Calculator'!$E$44:$E$408,'Refinance Calculator'!$C$44:$C$408,"&gt;="&amp;DATE(E318,1,1),'Refinance Calculator'!$C$44:$C$408,"&lt;="&amp;DATE(E318,12,31)))</f>
        <v>#N/A</v>
      </c>
      <c r="G318" s="14" t="e">
        <f>IF(E318="","",SUMIFS('Refinance Calculator'!$F$44:$F$408,'Refinance Calculator'!$C$44:$C$408,"&gt;="&amp;DATE(E318,1,1),'Refinance Calculator'!$C$44:$C$408,"&lt;="&amp;DATE(E318,12,31)))</f>
        <v>#N/A</v>
      </c>
      <c r="H318" s="14" t="e">
        <f>IF(E318="","",SUMIFS('Refinance Calculator'!$G$44:$G$408,'Refinance Calculator'!$C$44:$C$408,"&gt;="&amp;DATE(E318,1,1),'Refinance Calculator'!$C$44:$C$408,"&lt;="&amp;DATE(E318,12,31)))</f>
        <v>#N/A</v>
      </c>
      <c r="I318" s="14" t="e">
        <f t="shared" si="10"/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35">
      <c r="A319" s="7"/>
      <c r="B319" s="7"/>
      <c r="C319" s="7"/>
      <c r="D319" s="7"/>
      <c r="E319" s="10" t="e">
        <f t="shared" si="9"/>
        <v>#N/A</v>
      </c>
      <c r="F319" s="14" t="e">
        <f>IF(E319="","",SUMIFS('Refinance Calculator'!$E$44:$E$408,'Refinance Calculator'!$C$44:$C$408,"&gt;="&amp;DATE(E319,1,1),'Refinance Calculator'!$C$44:$C$408,"&lt;="&amp;DATE(E319,12,31)))</f>
        <v>#N/A</v>
      </c>
      <c r="G319" s="14" t="e">
        <f>IF(E319="","",SUMIFS('Refinance Calculator'!$F$44:$F$408,'Refinance Calculator'!$C$44:$C$408,"&gt;="&amp;DATE(E319,1,1),'Refinance Calculator'!$C$44:$C$408,"&lt;="&amp;DATE(E319,12,31)))</f>
        <v>#N/A</v>
      </c>
      <c r="H319" s="14" t="e">
        <f>IF(E319="","",SUMIFS('Refinance Calculator'!$G$44:$G$408,'Refinance Calculator'!$C$44:$C$408,"&gt;="&amp;DATE(E319,1,1),'Refinance Calculator'!$C$44:$C$408,"&lt;="&amp;DATE(E319,12,31)))</f>
        <v>#N/A</v>
      </c>
      <c r="I319" s="14" t="e">
        <f t="shared" si="10"/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35">
      <c r="A320" s="7"/>
      <c r="B320" s="7"/>
      <c r="C320" s="7"/>
      <c r="D320" s="7"/>
      <c r="E320" s="10" t="e">
        <f t="shared" si="9"/>
        <v>#N/A</v>
      </c>
      <c r="F320" s="14" t="e">
        <f>IF(E320="","",SUMIFS('Refinance Calculator'!$E$44:$E$408,'Refinance Calculator'!$C$44:$C$408,"&gt;="&amp;DATE(E320,1,1),'Refinance Calculator'!$C$44:$C$408,"&lt;="&amp;DATE(E320,12,31)))</f>
        <v>#N/A</v>
      </c>
      <c r="G320" s="14" t="e">
        <f>IF(E320="","",SUMIFS('Refinance Calculator'!$F$44:$F$408,'Refinance Calculator'!$C$44:$C$408,"&gt;="&amp;DATE(E320,1,1),'Refinance Calculator'!$C$44:$C$408,"&lt;="&amp;DATE(E320,12,31)))</f>
        <v>#N/A</v>
      </c>
      <c r="H320" s="14" t="e">
        <f>IF(E320="","",SUMIFS('Refinance Calculator'!$G$44:$G$408,'Refinance Calculator'!$C$44:$C$408,"&gt;="&amp;DATE(E320,1,1),'Refinance Calculator'!$C$44:$C$408,"&lt;="&amp;DATE(E320,12,31)))</f>
        <v>#N/A</v>
      </c>
      <c r="I320" s="14" t="e">
        <f t="shared" si="10"/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35">
      <c r="A321" s="7"/>
      <c r="B321" s="7"/>
      <c r="C321" s="7"/>
      <c r="D321" s="7"/>
      <c r="E321" s="10" t="e">
        <f t="shared" si="9"/>
        <v>#N/A</v>
      </c>
      <c r="F321" s="14" t="e">
        <f>IF(E321="","",SUMIFS('Refinance Calculator'!$E$44:$E$408,'Refinance Calculator'!$C$44:$C$408,"&gt;="&amp;DATE(E321,1,1),'Refinance Calculator'!$C$44:$C$408,"&lt;="&amp;DATE(E321,12,31)))</f>
        <v>#N/A</v>
      </c>
      <c r="G321" s="14" t="e">
        <f>IF(E321="","",SUMIFS('Refinance Calculator'!$F$44:$F$408,'Refinance Calculator'!$C$44:$C$408,"&gt;="&amp;DATE(E321,1,1),'Refinance Calculator'!$C$44:$C$408,"&lt;="&amp;DATE(E321,12,31)))</f>
        <v>#N/A</v>
      </c>
      <c r="H321" s="14" t="e">
        <f>IF(E321="","",SUMIFS('Refinance Calculator'!$G$44:$G$408,'Refinance Calculator'!$C$44:$C$408,"&gt;="&amp;DATE(E321,1,1),'Refinance Calculator'!$C$44:$C$408,"&lt;="&amp;DATE(E321,12,31)))</f>
        <v>#N/A</v>
      </c>
      <c r="I321" s="14" t="e">
        <f t="shared" si="10"/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35">
      <c r="A322" s="7"/>
      <c r="B322" s="7"/>
      <c r="C322" s="7"/>
      <c r="D322" s="7"/>
      <c r="E322" s="10" t="e">
        <f t="shared" si="9"/>
        <v>#N/A</v>
      </c>
      <c r="F322" s="14" t="e">
        <f>IF(E322="","",SUMIFS('Refinance Calculator'!$E$44:$E$408,'Refinance Calculator'!$C$44:$C$408,"&gt;="&amp;DATE(E322,1,1),'Refinance Calculator'!$C$44:$C$408,"&lt;="&amp;DATE(E322,12,31)))</f>
        <v>#N/A</v>
      </c>
      <c r="G322" s="14" t="e">
        <f>IF(E322="","",SUMIFS('Refinance Calculator'!$F$44:$F$408,'Refinance Calculator'!$C$44:$C$408,"&gt;="&amp;DATE(E322,1,1),'Refinance Calculator'!$C$44:$C$408,"&lt;="&amp;DATE(E322,12,31)))</f>
        <v>#N/A</v>
      </c>
      <c r="H322" s="14" t="e">
        <f>IF(E322="","",SUMIFS('Refinance Calculator'!$G$44:$G$408,'Refinance Calculator'!$C$44:$C$408,"&gt;="&amp;DATE(E322,1,1),'Refinance Calculator'!$C$44:$C$408,"&lt;="&amp;DATE(E322,12,31)))</f>
        <v>#N/A</v>
      </c>
      <c r="I322" s="14" t="e">
        <f t="shared" si="10"/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35">
      <c r="A323" s="7"/>
      <c r="B323" s="7"/>
      <c r="C323" s="7"/>
      <c r="D323" s="7"/>
      <c r="E323" s="10" t="e">
        <f t="shared" si="9"/>
        <v>#N/A</v>
      </c>
      <c r="F323" s="14" t="e">
        <f>IF(E323="","",SUMIFS('Refinance Calculator'!$E$44:$E$408,'Refinance Calculator'!$C$44:$C$408,"&gt;="&amp;DATE(E323,1,1),'Refinance Calculator'!$C$44:$C$408,"&lt;="&amp;DATE(E323,12,31)))</f>
        <v>#N/A</v>
      </c>
      <c r="G323" s="14" t="e">
        <f>IF(E323="","",SUMIFS('Refinance Calculator'!$F$44:$F$408,'Refinance Calculator'!$C$44:$C$408,"&gt;="&amp;DATE(E323,1,1),'Refinance Calculator'!$C$44:$C$408,"&lt;="&amp;DATE(E323,12,31)))</f>
        <v>#N/A</v>
      </c>
      <c r="H323" s="14" t="e">
        <f>IF(E323="","",SUMIFS('Refinance Calculator'!$G$44:$G$408,'Refinance Calculator'!$C$44:$C$408,"&gt;="&amp;DATE(E323,1,1),'Refinance Calculator'!$C$44:$C$408,"&lt;="&amp;DATE(E323,12,31)))</f>
        <v>#N/A</v>
      </c>
      <c r="I323" s="14" t="e">
        <f t="shared" si="10"/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35">
      <c r="A324" s="7"/>
      <c r="B324" s="7"/>
      <c r="C324" s="7"/>
      <c r="D324" s="7"/>
      <c r="E324" s="10" t="e">
        <f t="shared" ref="E324:E361" si="11">IF(E323&lt;YEAR($B$9),E323+1,NA())</f>
        <v>#N/A</v>
      </c>
      <c r="F324" s="14" t="e">
        <f>IF(E324="","",SUMIFS('Refinance Calculator'!$E$44:$E$408,'Refinance Calculator'!$C$44:$C$408,"&gt;="&amp;DATE(E324,1,1),'Refinance Calculator'!$C$44:$C$408,"&lt;="&amp;DATE(E324,12,31)))</f>
        <v>#N/A</v>
      </c>
      <c r="G324" s="14" t="e">
        <f>IF(E324="","",SUMIFS('Refinance Calculator'!$F$44:$F$408,'Refinance Calculator'!$C$44:$C$408,"&gt;="&amp;DATE(E324,1,1),'Refinance Calculator'!$C$44:$C$408,"&lt;="&amp;DATE(E324,12,31)))</f>
        <v>#N/A</v>
      </c>
      <c r="H324" s="14" t="e">
        <f>IF(E324="","",SUMIFS('Refinance Calculator'!$G$44:$G$408,'Refinance Calculator'!$C$44:$C$408,"&gt;="&amp;DATE(E324,1,1),'Refinance Calculator'!$C$44:$C$408,"&lt;="&amp;DATE(E324,12,31)))</f>
        <v>#N/A</v>
      </c>
      <c r="I324" s="14" t="e">
        <f t="shared" si="10"/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35">
      <c r="A325" s="7"/>
      <c r="B325" s="7"/>
      <c r="C325" s="7"/>
      <c r="D325" s="7"/>
      <c r="E325" s="10" t="e">
        <f t="shared" si="11"/>
        <v>#N/A</v>
      </c>
      <c r="F325" s="14" t="e">
        <f>IF(E325="","",SUMIFS('Refinance Calculator'!$E$44:$E$408,'Refinance Calculator'!$C$44:$C$408,"&gt;="&amp;DATE(E325,1,1),'Refinance Calculator'!$C$44:$C$408,"&lt;="&amp;DATE(E325,12,31)))</f>
        <v>#N/A</v>
      </c>
      <c r="G325" s="14" t="e">
        <f>IF(E325="","",SUMIFS('Refinance Calculator'!$F$44:$F$408,'Refinance Calculator'!$C$44:$C$408,"&gt;="&amp;DATE(E325,1,1),'Refinance Calculator'!$C$44:$C$408,"&lt;="&amp;DATE(E325,12,31)))</f>
        <v>#N/A</v>
      </c>
      <c r="H325" s="14" t="e">
        <f>IF(E325="","",SUMIFS('Refinance Calculator'!$G$44:$G$408,'Refinance Calculator'!$C$44:$C$408,"&gt;="&amp;DATE(E325,1,1),'Refinance Calculator'!$C$44:$C$408,"&lt;="&amp;DATE(E325,12,31)))</f>
        <v>#N/A</v>
      </c>
      <c r="I325" s="14" t="e">
        <f t="shared" si="10"/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35">
      <c r="A326" s="7"/>
      <c r="B326" s="7"/>
      <c r="C326" s="7"/>
      <c r="D326" s="7"/>
      <c r="E326" s="10" t="e">
        <f t="shared" si="11"/>
        <v>#N/A</v>
      </c>
      <c r="F326" s="14" t="e">
        <f>IF(E326="","",SUMIFS('Refinance Calculator'!$E$44:$E$408,'Refinance Calculator'!$C$44:$C$408,"&gt;="&amp;DATE(E326,1,1),'Refinance Calculator'!$C$44:$C$408,"&lt;="&amp;DATE(E326,12,31)))</f>
        <v>#N/A</v>
      </c>
      <c r="G326" s="14" t="e">
        <f>IF(E326="","",SUMIFS('Refinance Calculator'!$F$44:$F$408,'Refinance Calculator'!$C$44:$C$408,"&gt;="&amp;DATE(E326,1,1),'Refinance Calculator'!$C$44:$C$408,"&lt;="&amp;DATE(E326,12,31)))</f>
        <v>#N/A</v>
      </c>
      <c r="H326" s="14" t="e">
        <f>IF(E326="","",SUMIFS('Refinance Calculator'!$G$44:$G$408,'Refinance Calculator'!$C$44:$C$408,"&gt;="&amp;DATE(E326,1,1),'Refinance Calculator'!$C$44:$C$408,"&lt;="&amp;DATE(E326,12,31)))</f>
        <v>#N/A</v>
      </c>
      <c r="I326" s="14" t="e">
        <f t="shared" si="10"/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35">
      <c r="A327" s="7"/>
      <c r="B327" s="7"/>
      <c r="C327" s="7"/>
      <c r="D327" s="7"/>
      <c r="E327" s="10" t="e">
        <f t="shared" si="11"/>
        <v>#N/A</v>
      </c>
      <c r="F327" s="14" t="e">
        <f>IF(E327="","",SUMIFS('Refinance Calculator'!$E$44:$E$408,'Refinance Calculator'!$C$44:$C$408,"&gt;="&amp;DATE(E327,1,1),'Refinance Calculator'!$C$44:$C$408,"&lt;="&amp;DATE(E327,12,31)))</f>
        <v>#N/A</v>
      </c>
      <c r="G327" s="14" t="e">
        <f>IF(E327="","",SUMIFS('Refinance Calculator'!$F$44:$F$408,'Refinance Calculator'!$C$44:$C$408,"&gt;="&amp;DATE(E327,1,1),'Refinance Calculator'!$C$44:$C$408,"&lt;="&amp;DATE(E327,12,31)))</f>
        <v>#N/A</v>
      </c>
      <c r="H327" s="14" t="e">
        <f>IF(E327="","",SUMIFS('Refinance Calculator'!$G$44:$G$408,'Refinance Calculator'!$C$44:$C$408,"&gt;="&amp;DATE(E327,1,1),'Refinance Calculator'!$C$44:$C$408,"&lt;="&amp;DATE(E327,12,31)))</f>
        <v>#N/A</v>
      </c>
      <c r="I327" s="14" t="e">
        <f t="shared" si="10"/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35">
      <c r="A328" s="7"/>
      <c r="B328" s="7"/>
      <c r="C328" s="7"/>
      <c r="D328" s="7"/>
      <c r="E328" s="10" t="e">
        <f t="shared" si="11"/>
        <v>#N/A</v>
      </c>
      <c r="F328" s="14" t="e">
        <f>IF(E328="","",SUMIFS('Refinance Calculator'!$E$44:$E$408,'Refinance Calculator'!$C$44:$C$408,"&gt;="&amp;DATE(E328,1,1),'Refinance Calculator'!$C$44:$C$408,"&lt;="&amp;DATE(E328,12,31)))</f>
        <v>#N/A</v>
      </c>
      <c r="G328" s="14" t="e">
        <f>IF(E328="","",SUMIFS('Refinance Calculator'!$F$44:$F$408,'Refinance Calculator'!$C$44:$C$408,"&gt;="&amp;DATE(E328,1,1),'Refinance Calculator'!$C$44:$C$408,"&lt;="&amp;DATE(E328,12,31)))</f>
        <v>#N/A</v>
      </c>
      <c r="H328" s="14" t="e">
        <f>IF(E328="","",SUMIFS('Refinance Calculator'!$G$44:$G$408,'Refinance Calculator'!$C$44:$C$408,"&gt;="&amp;DATE(E328,1,1),'Refinance Calculator'!$C$44:$C$408,"&lt;="&amp;DATE(E328,12,31)))</f>
        <v>#N/A</v>
      </c>
      <c r="I328" s="14" t="e">
        <f t="shared" si="10"/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35">
      <c r="A329" s="7"/>
      <c r="B329" s="7"/>
      <c r="C329" s="7"/>
      <c r="D329" s="7"/>
      <c r="E329" s="10" t="e">
        <f t="shared" si="11"/>
        <v>#N/A</v>
      </c>
      <c r="F329" s="14" t="e">
        <f>IF(E329="","",SUMIFS('Refinance Calculator'!$E$44:$E$408,'Refinance Calculator'!$C$44:$C$408,"&gt;="&amp;DATE(E329,1,1),'Refinance Calculator'!$C$44:$C$408,"&lt;="&amp;DATE(E329,12,31)))</f>
        <v>#N/A</v>
      </c>
      <c r="G329" s="14" t="e">
        <f>IF(E329="","",SUMIFS('Refinance Calculator'!$F$44:$F$408,'Refinance Calculator'!$C$44:$C$408,"&gt;="&amp;DATE(E329,1,1),'Refinance Calculator'!$C$44:$C$408,"&lt;="&amp;DATE(E329,12,31)))</f>
        <v>#N/A</v>
      </c>
      <c r="H329" s="14" t="e">
        <f>IF(E329="","",SUMIFS('Refinance Calculator'!$G$44:$G$408,'Refinance Calculator'!$C$44:$C$408,"&gt;="&amp;DATE(E329,1,1),'Refinance Calculator'!$C$44:$C$408,"&lt;="&amp;DATE(E329,12,31)))</f>
        <v>#N/A</v>
      </c>
      <c r="I329" s="14" t="e">
        <f t="shared" si="10"/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35">
      <c r="A330" s="7"/>
      <c r="B330" s="7"/>
      <c r="C330" s="7"/>
      <c r="D330" s="7"/>
      <c r="E330" s="10" t="e">
        <f t="shared" si="11"/>
        <v>#N/A</v>
      </c>
      <c r="F330" s="14" t="e">
        <f>IF(E330="","",SUMIFS('Refinance Calculator'!$E$44:$E$408,'Refinance Calculator'!$C$44:$C$408,"&gt;="&amp;DATE(E330,1,1),'Refinance Calculator'!$C$44:$C$408,"&lt;="&amp;DATE(E330,12,31)))</f>
        <v>#N/A</v>
      </c>
      <c r="G330" s="14" t="e">
        <f>IF(E330="","",SUMIFS('Refinance Calculator'!$F$44:$F$408,'Refinance Calculator'!$C$44:$C$408,"&gt;="&amp;DATE(E330,1,1),'Refinance Calculator'!$C$44:$C$408,"&lt;="&amp;DATE(E330,12,31)))</f>
        <v>#N/A</v>
      </c>
      <c r="H330" s="14" t="e">
        <f>IF(E330="","",SUMIFS('Refinance Calculator'!$G$44:$G$408,'Refinance Calculator'!$C$44:$C$408,"&gt;="&amp;DATE(E330,1,1),'Refinance Calculator'!$C$44:$C$408,"&lt;="&amp;DATE(E330,12,31)))</f>
        <v>#N/A</v>
      </c>
      <c r="I330" s="14" t="e">
        <f t="shared" si="10"/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35">
      <c r="A331" s="7"/>
      <c r="B331" s="7"/>
      <c r="C331" s="7"/>
      <c r="D331" s="7"/>
      <c r="E331" s="10" t="e">
        <f t="shared" si="11"/>
        <v>#N/A</v>
      </c>
      <c r="F331" s="14" t="e">
        <f>IF(E331="","",SUMIFS('Refinance Calculator'!$E$44:$E$408,'Refinance Calculator'!$C$44:$C$408,"&gt;="&amp;DATE(E331,1,1),'Refinance Calculator'!$C$44:$C$408,"&lt;="&amp;DATE(E331,12,31)))</f>
        <v>#N/A</v>
      </c>
      <c r="G331" s="14" t="e">
        <f>IF(E331="","",SUMIFS('Refinance Calculator'!$F$44:$F$408,'Refinance Calculator'!$C$44:$C$408,"&gt;="&amp;DATE(E331,1,1),'Refinance Calculator'!$C$44:$C$408,"&lt;="&amp;DATE(E331,12,31)))</f>
        <v>#N/A</v>
      </c>
      <c r="H331" s="14" t="e">
        <f>IF(E331="","",SUMIFS('Refinance Calculator'!$G$44:$G$408,'Refinance Calculator'!$C$44:$C$408,"&gt;="&amp;DATE(E331,1,1),'Refinance Calculator'!$C$44:$C$408,"&lt;="&amp;DATE(E331,12,31)))</f>
        <v>#N/A</v>
      </c>
      <c r="I331" s="14" t="e">
        <f t="shared" si="10"/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35">
      <c r="A332" s="7"/>
      <c r="B332" s="7"/>
      <c r="C332" s="7"/>
      <c r="D332" s="7"/>
      <c r="E332" s="10" t="e">
        <f t="shared" si="11"/>
        <v>#N/A</v>
      </c>
      <c r="F332" s="14" t="e">
        <f>IF(E332="","",SUMIFS('Refinance Calculator'!$E$44:$E$408,'Refinance Calculator'!$C$44:$C$408,"&gt;="&amp;DATE(E332,1,1),'Refinance Calculator'!$C$44:$C$408,"&lt;="&amp;DATE(E332,12,31)))</f>
        <v>#N/A</v>
      </c>
      <c r="G332" s="14" t="e">
        <f>IF(E332="","",SUMIFS('Refinance Calculator'!$F$44:$F$408,'Refinance Calculator'!$C$44:$C$408,"&gt;="&amp;DATE(E332,1,1),'Refinance Calculator'!$C$44:$C$408,"&lt;="&amp;DATE(E332,12,31)))</f>
        <v>#N/A</v>
      </c>
      <c r="H332" s="14" t="e">
        <f>IF(E332="","",SUMIFS('Refinance Calculator'!$G$44:$G$408,'Refinance Calculator'!$C$44:$C$408,"&gt;="&amp;DATE(E332,1,1),'Refinance Calculator'!$C$44:$C$408,"&lt;="&amp;DATE(E332,12,31)))</f>
        <v>#N/A</v>
      </c>
      <c r="I332" s="14" t="e">
        <f t="shared" si="10"/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35">
      <c r="A333" s="7"/>
      <c r="B333" s="7"/>
      <c r="C333" s="7"/>
      <c r="D333" s="7"/>
      <c r="E333" s="10" t="e">
        <f t="shared" si="11"/>
        <v>#N/A</v>
      </c>
      <c r="F333" s="14" t="e">
        <f>IF(E333="","",SUMIFS('Refinance Calculator'!$E$44:$E$408,'Refinance Calculator'!$C$44:$C$408,"&gt;="&amp;DATE(E333,1,1),'Refinance Calculator'!$C$44:$C$408,"&lt;="&amp;DATE(E333,12,31)))</f>
        <v>#N/A</v>
      </c>
      <c r="G333" s="14" t="e">
        <f>IF(E333="","",SUMIFS('Refinance Calculator'!$F$44:$F$408,'Refinance Calculator'!$C$44:$C$408,"&gt;="&amp;DATE(E333,1,1),'Refinance Calculator'!$C$44:$C$408,"&lt;="&amp;DATE(E333,12,31)))</f>
        <v>#N/A</v>
      </c>
      <c r="H333" s="14" t="e">
        <f>IF(E333="","",SUMIFS('Refinance Calculator'!$G$44:$G$408,'Refinance Calculator'!$C$44:$C$408,"&gt;="&amp;DATE(E333,1,1),'Refinance Calculator'!$C$44:$C$408,"&lt;="&amp;DATE(E333,12,31)))</f>
        <v>#N/A</v>
      </c>
      <c r="I333" s="14" t="e">
        <f t="shared" si="10"/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35">
      <c r="A334" s="7"/>
      <c r="B334" s="7"/>
      <c r="C334" s="7"/>
      <c r="D334" s="7"/>
      <c r="E334" s="10" t="e">
        <f t="shared" si="11"/>
        <v>#N/A</v>
      </c>
      <c r="F334" s="14" t="e">
        <f>IF(E334="","",SUMIFS('Refinance Calculator'!$E$44:$E$408,'Refinance Calculator'!$C$44:$C$408,"&gt;="&amp;DATE(E334,1,1),'Refinance Calculator'!$C$44:$C$408,"&lt;="&amp;DATE(E334,12,31)))</f>
        <v>#N/A</v>
      </c>
      <c r="G334" s="14" t="e">
        <f>IF(E334="","",SUMIFS('Refinance Calculator'!$F$44:$F$408,'Refinance Calculator'!$C$44:$C$408,"&gt;="&amp;DATE(E334,1,1),'Refinance Calculator'!$C$44:$C$408,"&lt;="&amp;DATE(E334,12,31)))</f>
        <v>#N/A</v>
      </c>
      <c r="H334" s="14" t="e">
        <f>IF(E334="","",SUMIFS('Refinance Calculator'!$G$44:$G$408,'Refinance Calculator'!$C$44:$C$408,"&gt;="&amp;DATE(E334,1,1),'Refinance Calculator'!$C$44:$C$408,"&lt;="&amp;DATE(E334,12,31)))</f>
        <v>#N/A</v>
      </c>
      <c r="I334" s="14" t="e">
        <f t="shared" si="10"/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35">
      <c r="A335" s="7"/>
      <c r="B335" s="7"/>
      <c r="C335" s="7"/>
      <c r="D335" s="7"/>
      <c r="E335" s="10" t="e">
        <f t="shared" si="11"/>
        <v>#N/A</v>
      </c>
      <c r="F335" s="14" t="e">
        <f>IF(E335="","",SUMIFS('Refinance Calculator'!$E$44:$E$408,'Refinance Calculator'!$C$44:$C$408,"&gt;="&amp;DATE(E335,1,1),'Refinance Calculator'!$C$44:$C$408,"&lt;="&amp;DATE(E335,12,31)))</f>
        <v>#N/A</v>
      </c>
      <c r="G335" s="14" t="e">
        <f>IF(E335="","",SUMIFS('Refinance Calculator'!$F$44:$F$408,'Refinance Calculator'!$C$44:$C$408,"&gt;="&amp;DATE(E335,1,1),'Refinance Calculator'!$C$44:$C$408,"&lt;="&amp;DATE(E335,12,31)))</f>
        <v>#N/A</v>
      </c>
      <c r="H335" s="14" t="e">
        <f>IF(E335="","",SUMIFS('Refinance Calculator'!$G$44:$G$408,'Refinance Calculator'!$C$44:$C$408,"&gt;="&amp;DATE(E335,1,1),'Refinance Calculator'!$C$44:$C$408,"&lt;="&amp;DATE(E335,12,31)))</f>
        <v>#N/A</v>
      </c>
      <c r="I335" s="14" t="e">
        <f t="shared" si="10"/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35">
      <c r="A336" s="7"/>
      <c r="B336" s="7"/>
      <c r="C336" s="7"/>
      <c r="D336" s="7"/>
      <c r="E336" s="10" t="e">
        <f t="shared" si="11"/>
        <v>#N/A</v>
      </c>
      <c r="F336" s="14" t="e">
        <f>IF(E336="","",SUMIFS('Refinance Calculator'!$E$44:$E$408,'Refinance Calculator'!$C$44:$C$408,"&gt;="&amp;DATE(E336,1,1),'Refinance Calculator'!$C$44:$C$408,"&lt;="&amp;DATE(E336,12,31)))</f>
        <v>#N/A</v>
      </c>
      <c r="G336" s="14" t="e">
        <f>IF(E336="","",SUMIFS('Refinance Calculator'!$F$44:$F$408,'Refinance Calculator'!$C$44:$C$408,"&gt;="&amp;DATE(E336,1,1),'Refinance Calculator'!$C$44:$C$408,"&lt;="&amp;DATE(E336,12,31)))</f>
        <v>#N/A</v>
      </c>
      <c r="H336" s="14" t="e">
        <f>IF(E336="","",SUMIFS('Refinance Calculator'!$G$44:$G$408,'Refinance Calculator'!$C$44:$C$408,"&gt;="&amp;DATE(E336,1,1),'Refinance Calculator'!$C$44:$C$408,"&lt;="&amp;DATE(E336,12,31)))</f>
        <v>#N/A</v>
      </c>
      <c r="I336" s="14" t="e">
        <f t="shared" si="10"/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35">
      <c r="A337" s="7"/>
      <c r="B337" s="7"/>
      <c r="C337" s="7"/>
      <c r="D337" s="7"/>
      <c r="E337" s="10" t="e">
        <f t="shared" si="11"/>
        <v>#N/A</v>
      </c>
      <c r="F337" s="14" t="e">
        <f>IF(E337="","",SUMIFS('Refinance Calculator'!$E$44:$E$408,'Refinance Calculator'!$C$44:$C$408,"&gt;="&amp;DATE(E337,1,1),'Refinance Calculator'!$C$44:$C$408,"&lt;="&amp;DATE(E337,12,31)))</f>
        <v>#N/A</v>
      </c>
      <c r="G337" s="14" t="e">
        <f>IF(E337="","",SUMIFS('Refinance Calculator'!$F$44:$F$408,'Refinance Calculator'!$C$44:$C$408,"&gt;="&amp;DATE(E337,1,1),'Refinance Calculator'!$C$44:$C$408,"&lt;="&amp;DATE(E337,12,31)))</f>
        <v>#N/A</v>
      </c>
      <c r="H337" s="14" t="e">
        <f>IF(E337="","",SUMIFS('Refinance Calculator'!$G$44:$G$408,'Refinance Calculator'!$C$44:$C$408,"&gt;="&amp;DATE(E337,1,1),'Refinance Calculator'!$C$44:$C$408,"&lt;="&amp;DATE(E337,12,31)))</f>
        <v>#N/A</v>
      </c>
      <c r="I337" s="14" t="e">
        <f t="shared" si="10"/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35">
      <c r="A338" s="7"/>
      <c r="B338" s="7"/>
      <c r="C338" s="7"/>
      <c r="D338" s="7"/>
      <c r="E338" s="10" t="e">
        <f t="shared" si="11"/>
        <v>#N/A</v>
      </c>
      <c r="F338" s="14" t="e">
        <f>IF(E338="","",SUMIFS('Refinance Calculator'!$E$44:$E$408,'Refinance Calculator'!$C$44:$C$408,"&gt;="&amp;DATE(E338,1,1),'Refinance Calculator'!$C$44:$C$408,"&lt;="&amp;DATE(E338,12,31)))</f>
        <v>#N/A</v>
      </c>
      <c r="G338" s="14" t="e">
        <f>IF(E338="","",SUMIFS('Refinance Calculator'!$F$44:$F$408,'Refinance Calculator'!$C$44:$C$408,"&gt;="&amp;DATE(E338,1,1),'Refinance Calculator'!$C$44:$C$408,"&lt;="&amp;DATE(E338,12,31)))</f>
        <v>#N/A</v>
      </c>
      <c r="H338" s="14" t="e">
        <f>IF(E338="","",SUMIFS('Refinance Calculator'!$G$44:$G$408,'Refinance Calculator'!$C$44:$C$408,"&gt;="&amp;DATE(E338,1,1),'Refinance Calculator'!$C$44:$C$408,"&lt;="&amp;DATE(E338,12,31)))</f>
        <v>#N/A</v>
      </c>
      <c r="I338" s="14" t="e">
        <f t="shared" si="10"/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35">
      <c r="A339" s="7"/>
      <c r="B339" s="7"/>
      <c r="C339" s="7"/>
      <c r="D339" s="7"/>
      <c r="E339" s="10" t="e">
        <f t="shared" si="11"/>
        <v>#N/A</v>
      </c>
      <c r="F339" s="14" t="e">
        <f>IF(E339="","",SUMIFS('Refinance Calculator'!$E$44:$E$408,'Refinance Calculator'!$C$44:$C$408,"&gt;="&amp;DATE(E339,1,1),'Refinance Calculator'!$C$44:$C$408,"&lt;="&amp;DATE(E339,12,31)))</f>
        <v>#N/A</v>
      </c>
      <c r="G339" s="14" t="e">
        <f>IF(E339="","",SUMIFS('Refinance Calculator'!$F$44:$F$408,'Refinance Calculator'!$C$44:$C$408,"&gt;="&amp;DATE(E339,1,1),'Refinance Calculator'!$C$44:$C$408,"&lt;="&amp;DATE(E339,12,31)))</f>
        <v>#N/A</v>
      </c>
      <c r="H339" s="14" t="e">
        <f>IF(E339="","",SUMIFS('Refinance Calculator'!$G$44:$G$408,'Refinance Calculator'!$C$44:$C$408,"&gt;="&amp;DATE(E339,1,1),'Refinance Calculator'!$C$44:$C$408,"&lt;="&amp;DATE(E339,12,31)))</f>
        <v>#N/A</v>
      </c>
      <c r="I339" s="14" t="e">
        <f t="shared" si="10"/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35">
      <c r="A340" s="7"/>
      <c r="B340" s="7"/>
      <c r="C340" s="7"/>
      <c r="D340" s="7"/>
      <c r="E340" s="10" t="e">
        <f t="shared" si="11"/>
        <v>#N/A</v>
      </c>
      <c r="F340" s="14" t="e">
        <f>IF(E340="","",SUMIFS('Refinance Calculator'!$E$44:$E$408,'Refinance Calculator'!$C$44:$C$408,"&gt;="&amp;DATE(E340,1,1),'Refinance Calculator'!$C$44:$C$408,"&lt;="&amp;DATE(E340,12,31)))</f>
        <v>#N/A</v>
      </c>
      <c r="G340" s="14" t="e">
        <f>IF(E340="","",SUMIFS('Refinance Calculator'!$F$44:$F$408,'Refinance Calculator'!$C$44:$C$408,"&gt;="&amp;DATE(E340,1,1),'Refinance Calculator'!$C$44:$C$408,"&lt;="&amp;DATE(E340,12,31)))</f>
        <v>#N/A</v>
      </c>
      <c r="H340" s="14" t="e">
        <f>IF(E340="","",SUMIFS('Refinance Calculator'!$G$44:$G$408,'Refinance Calculator'!$C$44:$C$408,"&gt;="&amp;DATE(E340,1,1),'Refinance Calculator'!$C$44:$C$408,"&lt;="&amp;DATE(E340,12,31)))</f>
        <v>#N/A</v>
      </c>
      <c r="I340" s="14" t="e">
        <f t="shared" si="10"/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35">
      <c r="A341" s="7"/>
      <c r="B341" s="7"/>
      <c r="C341" s="7"/>
      <c r="D341" s="7"/>
      <c r="E341" s="10" t="e">
        <f t="shared" si="11"/>
        <v>#N/A</v>
      </c>
      <c r="F341" s="14" t="e">
        <f>IF(E341="","",SUMIFS('Refinance Calculator'!$E$44:$E$408,'Refinance Calculator'!$C$44:$C$408,"&gt;="&amp;DATE(E341,1,1),'Refinance Calculator'!$C$44:$C$408,"&lt;="&amp;DATE(E341,12,31)))</f>
        <v>#N/A</v>
      </c>
      <c r="G341" s="14" t="e">
        <f>IF(E341="","",SUMIFS('Refinance Calculator'!$F$44:$F$408,'Refinance Calculator'!$C$44:$C$408,"&gt;="&amp;DATE(E341,1,1),'Refinance Calculator'!$C$44:$C$408,"&lt;="&amp;DATE(E341,12,31)))</f>
        <v>#N/A</v>
      </c>
      <c r="H341" s="14" t="e">
        <f>IF(E341="","",SUMIFS('Refinance Calculator'!$G$44:$G$408,'Refinance Calculator'!$C$44:$C$408,"&gt;="&amp;DATE(E341,1,1),'Refinance Calculator'!$C$44:$C$408,"&lt;="&amp;DATE(E341,12,31)))</f>
        <v>#N/A</v>
      </c>
      <c r="I341" s="14" t="e">
        <f t="shared" si="10"/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35">
      <c r="A342" s="7"/>
      <c r="B342" s="7"/>
      <c r="C342" s="7"/>
      <c r="D342" s="7"/>
      <c r="E342" s="10" t="e">
        <f t="shared" si="11"/>
        <v>#N/A</v>
      </c>
      <c r="F342" s="14" t="e">
        <f>IF(E342="","",SUMIFS('Refinance Calculator'!$E$44:$E$408,'Refinance Calculator'!$C$44:$C$408,"&gt;="&amp;DATE(E342,1,1),'Refinance Calculator'!$C$44:$C$408,"&lt;="&amp;DATE(E342,12,31)))</f>
        <v>#N/A</v>
      </c>
      <c r="G342" s="14" t="e">
        <f>IF(E342="","",SUMIFS('Refinance Calculator'!$F$44:$F$408,'Refinance Calculator'!$C$44:$C$408,"&gt;="&amp;DATE(E342,1,1),'Refinance Calculator'!$C$44:$C$408,"&lt;="&amp;DATE(E342,12,31)))</f>
        <v>#N/A</v>
      </c>
      <c r="H342" s="14" t="e">
        <f>IF(E342="","",SUMIFS('Refinance Calculator'!$G$44:$G$408,'Refinance Calculator'!$C$44:$C$408,"&gt;="&amp;DATE(E342,1,1),'Refinance Calculator'!$C$44:$C$408,"&lt;="&amp;DATE(E342,12,31)))</f>
        <v>#N/A</v>
      </c>
      <c r="I342" s="14" t="e">
        <f t="shared" si="10"/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35">
      <c r="A343" s="7"/>
      <c r="B343" s="7"/>
      <c r="C343" s="7"/>
      <c r="D343" s="7"/>
      <c r="E343" s="10" t="e">
        <f t="shared" si="11"/>
        <v>#N/A</v>
      </c>
      <c r="F343" s="14" t="e">
        <f>IF(E343="","",SUMIFS('Refinance Calculator'!$E$44:$E$408,'Refinance Calculator'!$C$44:$C$408,"&gt;="&amp;DATE(E343,1,1),'Refinance Calculator'!$C$44:$C$408,"&lt;="&amp;DATE(E343,12,31)))</f>
        <v>#N/A</v>
      </c>
      <c r="G343" s="14" t="e">
        <f>IF(E343="","",SUMIFS('Refinance Calculator'!$F$44:$F$408,'Refinance Calculator'!$C$44:$C$408,"&gt;="&amp;DATE(E343,1,1),'Refinance Calculator'!$C$44:$C$408,"&lt;="&amp;DATE(E343,12,31)))</f>
        <v>#N/A</v>
      </c>
      <c r="H343" s="14" t="e">
        <f>IF(E343="","",SUMIFS('Refinance Calculator'!$G$44:$G$408,'Refinance Calculator'!$C$44:$C$408,"&gt;="&amp;DATE(E343,1,1),'Refinance Calculator'!$C$44:$C$408,"&lt;="&amp;DATE(E343,12,31)))</f>
        <v>#N/A</v>
      </c>
      <c r="I343" s="14" t="e">
        <f t="shared" si="10"/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35">
      <c r="A344" s="7"/>
      <c r="B344" s="7"/>
      <c r="C344" s="7"/>
      <c r="D344" s="7"/>
      <c r="E344" s="10" t="e">
        <f t="shared" si="11"/>
        <v>#N/A</v>
      </c>
      <c r="F344" s="14" t="e">
        <f>IF(E344="","",SUMIFS('Refinance Calculator'!$E$44:$E$408,'Refinance Calculator'!$C$44:$C$408,"&gt;="&amp;DATE(E344,1,1),'Refinance Calculator'!$C$44:$C$408,"&lt;="&amp;DATE(E344,12,31)))</f>
        <v>#N/A</v>
      </c>
      <c r="G344" s="14" t="e">
        <f>IF(E344="","",SUMIFS('Refinance Calculator'!$F$44:$F$408,'Refinance Calculator'!$C$44:$C$408,"&gt;="&amp;DATE(E344,1,1),'Refinance Calculator'!$C$44:$C$408,"&lt;="&amp;DATE(E344,12,31)))</f>
        <v>#N/A</v>
      </c>
      <c r="H344" s="14" t="e">
        <f>IF(E344="","",SUMIFS('Refinance Calculator'!$G$44:$G$408,'Refinance Calculator'!$C$44:$C$408,"&gt;="&amp;DATE(E344,1,1),'Refinance Calculator'!$C$44:$C$408,"&lt;="&amp;DATE(E344,12,31)))</f>
        <v>#N/A</v>
      </c>
      <c r="I344" s="14" t="e">
        <f t="shared" ref="I344:I361" si="12">IF(E344="","",IF(ROUND(I343,0)-ROUND((F344+H344),0)=0,0,I343-(F344+H344)))</f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35">
      <c r="A345" s="7"/>
      <c r="B345" s="7"/>
      <c r="C345" s="7"/>
      <c r="D345" s="7"/>
      <c r="E345" s="10" t="e">
        <f t="shared" si="11"/>
        <v>#N/A</v>
      </c>
      <c r="F345" s="14" t="e">
        <f>IF(E345="","",SUMIFS('Refinance Calculator'!$E$44:$E$408,'Refinance Calculator'!$C$44:$C$408,"&gt;="&amp;DATE(E345,1,1),'Refinance Calculator'!$C$44:$C$408,"&lt;="&amp;DATE(E345,12,31)))</f>
        <v>#N/A</v>
      </c>
      <c r="G345" s="14" t="e">
        <f>IF(E345="","",SUMIFS('Refinance Calculator'!$F$44:$F$408,'Refinance Calculator'!$C$44:$C$408,"&gt;="&amp;DATE(E345,1,1),'Refinance Calculator'!$C$44:$C$408,"&lt;="&amp;DATE(E345,12,31)))</f>
        <v>#N/A</v>
      </c>
      <c r="H345" s="14" t="e">
        <f>IF(E345="","",SUMIFS('Refinance Calculator'!$G$44:$G$408,'Refinance Calculator'!$C$44:$C$408,"&gt;="&amp;DATE(E345,1,1),'Refinance Calculator'!$C$44:$C$408,"&lt;="&amp;DATE(E345,12,31)))</f>
        <v>#N/A</v>
      </c>
      <c r="I345" s="14" t="e">
        <f t="shared" si="12"/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35">
      <c r="A346" s="7"/>
      <c r="B346" s="7"/>
      <c r="C346" s="7"/>
      <c r="D346" s="7"/>
      <c r="E346" s="10" t="e">
        <f t="shared" si="11"/>
        <v>#N/A</v>
      </c>
      <c r="F346" s="14" t="e">
        <f>IF(E346="","",SUMIFS('Refinance Calculator'!$E$44:$E$408,'Refinance Calculator'!$C$44:$C$408,"&gt;="&amp;DATE(E346,1,1),'Refinance Calculator'!$C$44:$C$408,"&lt;="&amp;DATE(E346,12,31)))</f>
        <v>#N/A</v>
      </c>
      <c r="G346" s="14" t="e">
        <f>IF(E346="","",SUMIFS('Refinance Calculator'!$F$44:$F$408,'Refinance Calculator'!$C$44:$C$408,"&gt;="&amp;DATE(E346,1,1),'Refinance Calculator'!$C$44:$C$408,"&lt;="&amp;DATE(E346,12,31)))</f>
        <v>#N/A</v>
      </c>
      <c r="H346" s="14" t="e">
        <f>IF(E346="","",SUMIFS('Refinance Calculator'!$G$44:$G$408,'Refinance Calculator'!$C$44:$C$408,"&gt;="&amp;DATE(E346,1,1),'Refinance Calculator'!$C$44:$C$408,"&lt;="&amp;DATE(E346,12,31)))</f>
        <v>#N/A</v>
      </c>
      <c r="I346" s="14" t="e">
        <f t="shared" si="12"/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35">
      <c r="A347" s="7"/>
      <c r="B347" s="7"/>
      <c r="C347" s="7"/>
      <c r="D347" s="7"/>
      <c r="E347" s="10" t="e">
        <f t="shared" si="11"/>
        <v>#N/A</v>
      </c>
      <c r="F347" s="14" t="e">
        <f>IF(E347="","",SUMIFS('Refinance Calculator'!$E$44:$E$408,'Refinance Calculator'!$C$44:$C$408,"&gt;="&amp;DATE(E347,1,1),'Refinance Calculator'!$C$44:$C$408,"&lt;="&amp;DATE(E347,12,31)))</f>
        <v>#N/A</v>
      </c>
      <c r="G347" s="14" t="e">
        <f>IF(E347="","",SUMIFS('Refinance Calculator'!$F$44:$F$408,'Refinance Calculator'!$C$44:$C$408,"&gt;="&amp;DATE(E347,1,1),'Refinance Calculator'!$C$44:$C$408,"&lt;="&amp;DATE(E347,12,31)))</f>
        <v>#N/A</v>
      </c>
      <c r="H347" s="14" t="e">
        <f>IF(E347="","",SUMIFS('Refinance Calculator'!$G$44:$G$408,'Refinance Calculator'!$C$44:$C$408,"&gt;="&amp;DATE(E347,1,1),'Refinance Calculator'!$C$44:$C$408,"&lt;="&amp;DATE(E347,12,31)))</f>
        <v>#N/A</v>
      </c>
      <c r="I347" s="14" t="e">
        <f t="shared" si="12"/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35">
      <c r="A348" s="7"/>
      <c r="B348" s="7"/>
      <c r="C348" s="7"/>
      <c r="D348" s="7"/>
      <c r="E348" s="10" t="e">
        <f t="shared" si="11"/>
        <v>#N/A</v>
      </c>
      <c r="F348" s="14" t="e">
        <f>IF(E348="","",SUMIFS('Refinance Calculator'!$E$44:$E$408,'Refinance Calculator'!$C$44:$C$408,"&gt;="&amp;DATE(E348,1,1),'Refinance Calculator'!$C$44:$C$408,"&lt;="&amp;DATE(E348,12,31)))</f>
        <v>#N/A</v>
      </c>
      <c r="G348" s="14" t="e">
        <f>IF(E348="","",SUMIFS('Refinance Calculator'!$F$44:$F$408,'Refinance Calculator'!$C$44:$C$408,"&gt;="&amp;DATE(E348,1,1),'Refinance Calculator'!$C$44:$C$408,"&lt;="&amp;DATE(E348,12,31)))</f>
        <v>#N/A</v>
      </c>
      <c r="H348" s="14" t="e">
        <f>IF(E348="","",SUMIFS('Refinance Calculator'!$G$44:$G$408,'Refinance Calculator'!$C$44:$C$408,"&gt;="&amp;DATE(E348,1,1),'Refinance Calculator'!$C$44:$C$408,"&lt;="&amp;DATE(E348,12,31)))</f>
        <v>#N/A</v>
      </c>
      <c r="I348" s="14" t="e">
        <f t="shared" si="12"/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35">
      <c r="A349" s="7"/>
      <c r="B349" s="7"/>
      <c r="C349" s="7"/>
      <c r="D349" s="7"/>
      <c r="E349" s="10" t="e">
        <f t="shared" si="11"/>
        <v>#N/A</v>
      </c>
      <c r="F349" s="14" t="e">
        <f>IF(E349="","",SUMIFS('Refinance Calculator'!$E$44:$E$408,'Refinance Calculator'!$C$44:$C$408,"&gt;="&amp;DATE(E349,1,1),'Refinance Calculator'!$C$44:$C$408,"&lt;="&amp;DATE(E349,12,31)))</f>
        <v>#N/A</v>
      </c>
      <c r="G349" s="14" t="e">
        <f>IF(E349="","",SUMIFS('Refinance Calculator'!$F$44:$F$408,'Refinance Calculator'!$C$44:$C$408,"&gt;="&amp;DATE(E349,1,1),'Refinance Calculator'!$C$44:$C$408,"&lt;="&amp;DATE(E349,12,31)))</f>
        <v>#N/A</v>
      </c>
      <c r="H349" s="14" t="e">
        <f>IF(E349="","",SUMIFS('Refinance Calculator'!$G$44:$G$408,'Refinance Calculator'!$C$44:$C$408,"&gt;="&amp;DATE(E349,1,1),'Refinance Calculator'!$C$44:$C$408,"&lt;="&amp;DATE(E349,12,31)))</f>
        <v>#N/A</v>
      </c>
      <c r="I349" s="14" t="e">
        <f t="shared" si="12"/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35">
      <c r="A350" s="7"/>
      <c r="B350" s="7"/>
      <c r="C350" s="7"/>
      <c r="D350" s="7"/>
      <c r="E350" s="10" t="e">
        <f t="shared" si="11"/>
        <v>#N/A</v>
      </c>
      <c r="F350" s="14" t="e">
        <f>IF(E350="","",SUMIFS('Refinance Calculator'!$E$44:$E$408,'Refinance Calculator'!$C$44:$C$408,"&gt;="&amp;DATE(E350,1,1),'Refinance Calculator'!$C$44:$C$408,"&lt;="&amp;DATE(E350,12,31)))</f>
        <v>#N/A</v>
      </c>
      <c r="G350" s="14" t="e">
        <f>IF(E350="","",SUMIFS('Refinance Calculator'!$F$44:$F$408,'Refinance Calculator'!$C$44:$C$408,"&gt;="&amp;DATE(E350,1,1),'Refinance Calculator'!$C$44:$C$408,"&lt;="&amp;DATE(E350,12,31)))</f>
        <v>#N/A</v>
      </c>
      <c r="H350" s="14" t="e">
        <f>IF(E350="","",SUMIFS('Refinance Calculator'!$G$44:$G$408,'Refinance Calculator'!$C$44:$C$408,"&gt;="&amp;DATE(E350,1,1),'Refinance Calculator'!$C$44:$C$408,"&lt;="&amp;DATE(E350,12,31)))</f>
        <v>#N/A</v>
      </c>
      <c r="I350" s="14" t="e">
        <f t="shared" si="12"/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35">
      <c r="A351" s="7"/>
      <c r="B351" s="7"/>
      <c r="C351" s="7"/>
      <c r="D351" s="7"/>
      <c r="E351" s="10" t="e">
        <f t="shared" si="11"/>
        <v>#N/A</v>
      </c>
      <c r="F351" s="14" t="e">
        <f>IF(E351="","",SUMIFS('Refinance Calculator'!$E$44:$E$408,'Refinance Calculator'!$C$44:$C$408,"&gt;="&amp;DATE(E351,1,1),'Refinance Calculator'!$C$44:$C$408,"&lt;="&amp;DATE(E351,12,31)))</f>
        <v>#N/A</v>
      </c>
      <c r="G351" s="14" t="e">
        <f>IF(E351="","",SUMIFS('Refinance Calculator'!$F$44:$F$408,'Refinance Calculator'!$C$44:$C$408,"&gt;="&amp;DATE(E351,1,1),'Refinance Calculator'!$C$44:$C$408,"&lt;="&amp;DATE(E351,12,31)))</f>
        <v>#N/A</v>
      </c>
      <c r="H351" s="14" t="e">
        <f>IF(E351="","",SUMIFS('Refinance Calculator'!$G$44:$G$408,'Refinance Calculator'!$C$44:$C$408,"&gt;="&amp;DATE(E351,1,1),'Refinance Calculator'!$C$44:$C$408,"&lt;="&amp;DATE(E351,12,31)))</f>
        <v>#N/A</v>
      </c>
      <c r="I351" s="14" t="e">
        <f t="shared" si="12"/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35">
      <c r="A352" s="7"/>
      <c r="B352" s="7"/>
      <c r="C352" s="7"/>
      <c r="D352" s="7"/>
      <c r="E352" s="10" t="e">
        <f t="shared" si="11"/>
        <v>#N/A</v>
      </c>
      <c r="F352" s="14" t="e">
        <f>IF(E352="","",SUMIFS('Refinance Calculator'!$E$44:$E$408,'Refinance Calculator'!$C$44:$C$408,"&gt;="&amp;DATE(E352,1,1),'Refinance Calculator'!$C$44:$C$408,"&lt;="&amp;DATE(E352,12,31)))</f>
        <v>#N/A</v>
      </c>
      <c r="G352" s="14" t="e">
        <f>IF(E352="","",SUMIFS('Refinance Calculator'!$F$44:$F$408,'Refinance Calculator'!$C$44:$C$408,"&gt;="&amp;DATE(E352,1,1),'Refinance Calculator'!$C$44:$C$408,"&lt;="&amp;DATE(E352,12,31)))</f>
        <v>#N/A</v>
      </c>
      <c r="H352" s="14" t="e">
        <f>IF(E352="","",SUMIFS('Refinance Calculator'!$G$44:$G$408,'Refinance Calculator'!$C$44:$C$408,"&gt;="&amp;DATE(E352,1,1),'Refinance Calculator'!$C$44:$C$408,"&lt;="&amp;DATE(E352,12,31)))</f>
        <v>#N/A</v>
      </c>
      <c r="I352" s="14" t="e">
        <f t="shared" si="12"/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35">
      <c r="A353" s="7"/>
      <c r="B353" s="7"/>
      <c r="C353" s="7"/>
      <c r="D353" s="7"/>
      <c r="E353" s="10" t="e">
        <f t="shared" si="11"/>
        <v>#N/A</v>
      </c>
      <c r="F353" s="14" t="e">
        <f>IF(E353="","",SUMIFS('Refinance Calculator'!$E$44:$E$408,'Refinance Calculator'!$C$44:$C$408,"&gt;="&amp;DATE(E353,1,1),'Refinance Calculator'!$C$44:$C$408,"&lt;="&amp;DATE(E353,12,31)))</f>
        <v>#N/A</v>
      </c>
      <c r="G353" s="14" t="e">
        <f>IF(E353="","",SUMIFS('Refinance Calculator'!$F$44:$F$408,'Refinance Calculator'!$C$44:$C$408,"&gt;="&amp;DATE(E353,1,1),'Refinance Calculator'!$C$44:$C$408,"&lt;="&amp;DATE(E353,12,31)))</f>
        <v>#N/A</v>
      </c>
      <c r="H353" s="14" t="e">
        <f>IF(E353="","",SUMIFS('Refinance Calculator'!$G$44:$G$408,'Refinance Calculator'!$C$44:$C$408,"&gt;="&amp;DATE(E353,1,1),'Refinance Calculator'!$C$44:$C$408,"&lt;="&amp;DATE(E353,12,31)))</f>
        <v>#N/A</v>
      </c>
      <c r="I353" s="14" t="e">
        <f t="shared" si="12"/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35">
      <c r="A354" s="7"/>
      <c r="B354" s="7"/>
      <c r="C354" s="7"/>
      <c r="D354" s="7"/>
      <c r="E354" s="10" t="e">
        <f t="shared" si="11"/>
        <v>#N/A</v>
      </c>
      <c r="F354" s="14" t="e">
        <f>IF(E354="","",SUMIFS('Refinance Calculator'!$E$44:$E$408,'Refinance Calculator'!$C$44:$C$408,"&gt;="&amp;DATE(E354,1,1),'Refinance Calculator'!$C$44:$C$408,"&lt;="&amp;DATE(E354,12,31)))</f>
        <v>#N/A</v>
      </c>
      <c r="G354" s="14" t="e">
        <f>IF(E354="","",SUMIFS('Refinance Calculator'!$F$44:$F$408,'Refinance Calculator'!$C$44:$C$408,"&gt;="&amp;DATE(E354,1,1),'Refinance Calculator'!$C$44:$C$408,"&lt;="&amp;DATE(E354,12,31)))</f>
        <v>#N/A</v>
      </c>
      <c r="H354" s="14" t="e">
        <f>IF(E354="","",SUMIFS('Refinance Calculator'!$G$44:$G$408,'Refinance Calculator'!$C$44:$C$408,"&gt;="&amp;DATE(E354,1,1),'Refinance Calculator'!$C$44:$C$408,"&lt;="&amp;DATE(E354,12,31)))</f>
        <v>#N/A</v>
      </c>
      <c r="I354" s="14" t="e">
        <f t="shared" si="12"/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35">
      <c r="A355" s="7"/>
      <c r="B355" s="7"/>
      <c r="C355" s="7"/>
      <c r="D355" s="7"/>
      <c r="E355" s="10" t="e">
        <f t="shared" si="11"/>
        <v>#N/A</v>
      </c>
      <c r="F355" s="14" t="e">
        <f>IF(E355="","",SUMIFS('Refinance Calculator'!$E$44:$E$408,'Refinance Calculator'!$C$44:$C$408,"&gt;="&amp;DATE(E355,1,1),'Refinance Calculator'!$C$44:$C$408,"&lt;="&amp;DATE(E355,12,31)))</f>
        <v>#N/A</v>
      </c>
      <c r="G355" s="14" t="e">
        <f>IF(E355="","",SUMIFS('Refinance Calculator'!$F$44:$F$408,'Refinance Calculator'!$C$44:$C$408,"&gt;="&amp;DATE(E355,1,1),'Refinance Calculator'!$C$44:$C$408,"&lt;="&amp;DATE(E355,12,31)))</f>
        <v>#N/A</v>
      </c>
      <c r="H355" s="14" t="e">
        <f>IF(E355="","",SUMIFS('Refinance Calculator'!$G$44:$G$408,'Refinance Calculator'!$C$44:$C$408,"&gt;="&amp;DATE(E355,1,1),'Refinance Calculator'!$C$44:$C$408,"&lt;="&amp;DATE(E355,12,31)))</f>
        <v>#N/A</v>
      </c>
      <c r="I355" s="14" t="e">
        <f t="shared" si="12"/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35">
      <c r="A356" s="7"/>
      <c r="B356" s="7"/>
      <c r="C356" s="7"/>
      <c r="D356" s="7"/>
      <c r="E356" s="10" t="e">
        <f t="shared" si="11"/>
        <v>#N/A</v>
      </c>
      <c r="F356" s="14" t="e">
        <f>IF(E356="","",SUMIFS('Refinance Calculator'!$E$44:$E$408,'Refinance Calculator'!$C$44:$C$408,"&gt;="&amp;DATE(E356,1,1),'Refinance Calculator'!$C$44:$C$408,"&lt;="&amp;DATE(E356,12,31)))</f>
        <v>#N/A</v>
      </c>
      <c r="G356" s="14" t="e">
        <f>IF(E356="","",SUMIFS('Refinance Calculator'!$F$44:$F$408,'Refinance Calculator'!$C$44:$C$408,"&gt;="&amp;DATE(E356,1,1),'Refinance Calculator'!$C$44:$C$408,"&lt;="&amp;DATE(E356,12,31)))</f>
        <v>#N/A</v>
      </c>
      <c r="H356" s="14" t="e">
        <f>IF(E356="","",SUMIFS('Refinance Calculator'!$G$44:$G$408,'Refinance Calculator'!$C$44:$C$408,"&gt;="&amp;DATE(E356,1,1),'Refinance Calculator'!$C$44:$C$408,"&lt;="&amp;DATE(E356,12,31)))</f>
        <v>#N/A</v>
      </c>
      <c r="I356" s="14" t="e">
        <f t="shared" si="12"/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35">
      <c r="A357" s="7"/>
      <c r="B357" s="7"/>
      <c r="C357" s="7"/>
      <c r="D357" s="7"/>
      <c r="E357" s="10" t="e">
        <f t="shared" si="11"/>
        <v>#N/A</v>
      </c>
      <c r="F357" s="14" t="e">
        <f>IF(E357="","",SUMIFS('Refinance Calculator'!$E$44:$E$408,'Refinance Calculator'!$C$44:$C$408,"&gt;="&amp;DATE(E357,1,1),'Refinance Calculator'!$C$44:$C$408,"&lt;="&amp;DATE(E357,12,31)))</f>
        <v>#N/A</v>
      </c>
      <c r="G357" s="14" t="e">
        <f>IF(E357="","",SUMIFS('Refinance Calculator'!$F$44:$F$408,'Refinance Calculator'!$C$44:$C$408,"&gt;="&amp;DATE(E357,1,1),'Refinance Calculator'!$C$44:$C$408,"&lt;="&amp;DATE(E357,12,31)))</f>
        <v>#N/A</v>
      </c>
      <c r="H357" s="14" t="e">
        <f>IF(E357="","",SUMIFS('Refinance Calculator'!$G$44:$G$408,'Refinance Calculator'!$C$44:$C$408,"&gt;="&amp;DATE(E357,1,1),'Refinance Calculator'!$C$44:$C$408,"&lt;="&amp;DATE(E357,12,31)))</f>
        <v>#N/A</v>
      </c>
      <c r="I357" s="14" t="e">
        <f t="shared" si="12"/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35">
      <c r="A358" s="7"/>
      <c r="B358" s="7"/>
      <c r="C358" s="7"/>
      <c r="D358" s="7"/>
      <c r="E358" s="10" t="e">
        <f t="shared" si="11"/>
        <v>#N/A</v>
      </c>
      <c r="F358" s="14" t="e">
        <f>IF(E358="","",SUMIFS('Refinance Calculator'!$E$44:$E$408,'Refinance Calculator'!$C$44:$C$408,"&gt;="&amp;DATE(E358,1,1),'Refinance Calculator'!$C$44:$C$408,"&lt;="&amp;DATE(E358,12,31)))</f>
        <v>#N/A</v>
      </c>
      <c r="G358" s="14" t="e">
        <f>IF(E358="","",SUMIFS('Refinance Calculator'!$F$44:$F$408,'Refinance Calculator'!$C$44:$C$408,"&gt;="&amp;DATE(E358,1,1),'Refinance Calculator'!$C$44:$C$408,"&lt;="&amp;DATE(E358,12,31)))</f>
        <v>#N/A</v>
      </c>
      <c r="H358" s="14" t="e">
        <f>IF(E358="","",SUMIFS('Refinance Calculator'!$G$44:$G$408,'Refinance Calculator'!$C$44:$C$408,"&gt;="&amp;DATE(E358,1,1),'Refinance Calculator'!$C$44:$C$408,"&lt;="&amp;DATE(E358,12,31)))</f>
        <v>#N/A</v>
      </c>
      <c r="I358" s="14" t="e">
        <f t="shared" si="12"/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35">
      <c r="A359" s="7"/>
      <c r="B359" s="7"/>
      <c r="C359" s="7"/>
      <c r="D359" s="7"/>
      <c r="E359" s="10" t="e">
        <f t="shared" si="11"/>
        <v>#N/A</v>
      </c>
      <c r="F359" s="14" t="e">
        <f>IF(E359="","",SUMIFS('Refinance Calculator'!$E$44:$E$408,'Refinance Calculator'!$C$44:$C$408,"&gt;="&amp;DATE(E359,1,1),'Refinance Calculator'!$C$44:$C$408,"&lt;="&amp;DATE(E359,12,31)))</f>
        <v>#N/A</v>
      </c>
      <c r="G359" s="14" t="e">
        <f>IF(E359="","",SUMIFS('Refinance Calculator'!$F$44:$F$408,'Refinance Calculator'!$C$44:$C$408,"&gt;="&amp;DATE(E359,1,1),'Refinance Calculator'!$C$44:$C$408,"&lt;="&amp;DATE(E359,12,31)))</f>
        <v>#N/A</v>
      </c>
      <c r="H359" s="14" t="e">
        <f>IF(E359="","",SUMIFS('Refinance Calculator'!$G$44:$G$408,'Refinance Calculator'!$C$44:$C$408,"&gt;="&amp;DATE(E359,1,1),'Refinance Calculator'!$C$44:$C$408,"&lt;="&amp;DATE(E359,12,31)))</f>
        <v>#N/A</v>
      </c>
      <c r="I359" s="14" t="e">
        <f t="shared" si="12"/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35">
      <c r="A360" s="7"/>
      <c r="B360" s="7"/>
      <c r="C360" s="7"/>
      <c r="D360" s="7"/>
      <c r="E360" s="10" t="e">
        <f t="shared" si="11"/>
        <v>#N/A</v>
      </c>
      <c r="F360" s="14" t="e">
        <f>IF(E360="","",SUMIFS('Refinance Calculator'!$E$44:$E$408,'Refinance Calculator'!$C$44:$C$408,"&gt;="&amp;DATE(E360,1,1),'Refinance Calculator'!$C$44:$C$408,"&lt;="&amp;DATE(E360,12,31)))</f>
        <v>#N/A</v>
      </c>
      <c r="G360" s="14" t="e">
        <f>IF(E360="","",SUMIFS('Refinance Calculator'!$F$44:$F$408,'Refinance Calculator'!$C$44:$C$408,"&gt;="&amp;DATE(E360,1,1),'Refinance Calculator'!$C$44:$C$408,"&lt;="&amp;DATE(E360,12,31)))</f>
        <v>#N/A</v>
      </c>
      <c r="H360" s="14" t="e">
        <f>IF(E360="","",SUMIFS('Refinance Calculator'!$G$44:$G$408,'Refinance Calculator'!$C$44:$C$408,"&gt;="&amp;DATE(E360,1,1),'Refinance Calculator'!$C$44:$C$408,"&lt;="&amp;DATE(E360,12,31)))</f>
        <v>#N/A</v>
      </c>
      <c r="I360" s="14" t="e">
        <f t="shared" si="12"/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35">
      <c r="A361" s="7"/>
      <c r="B361" s="7"/>
      <c r="C361" s="7"/>
      <c r="D361" s="7"/>
      <c r="E361" s="10" t="e">
        <f t="shared" si="11"/>
        <v>#N/A</v>
      </c>
      <c r="F361" s="14" t="e">
        <f>IF(E361="","",SUMIFS('Refinance Calculator'!$E$44:$E$408,'Refinance Calculator'!$C$44:$C$408,"&gt;="&amp;DATE(E361,1,1),'Refinance Calculator'!$C$44:$C$408,"&lt;="&amp;DATE(E361,12,31)))</f>
        <v>#N/A</v>
      </c>
      <c r="G361" s="14" t="e">
        <f>IF(E361="","",SUMIFS('Refinance Calculator'!$F$44:$F$408,'Refinance Calculator'!$C$44:$C$408,"&gt;="&amp;DATE(E361,1,1),'Refinance Calculator'!$C$44:$C$408,"&lt;="&amp;DATE(E361,12,31)))</f>
        <v>#N/A</v>
      </c>
      <c r="H361" s="14" t="e">
        <f>IF(E361="","",SUMIFS('Refinance Calculator'!$G$44:$G$408,'Refinance Calculator'!$C$44:$C$408,"&gt;="&amp;DATE(E361,1,1),'Refinance Calculator'!$C$44:$C$408,"&lt;="&amp;DATE(E361,12,31)))</f>
        <v>#N/A</v>
      </c>
      <c r="I361" s="14" t="e">
        <f t="shared" si="12"/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35">
      <c r="A362" s="7"/>
      <c r="B362" s="7"/>
      <c r="C362" s="7"/>
      <c r="D362" s="7"/>
      <c r="E362" s="11"/>
      <c r="F362" s="15"/>
      <c r="G362" s="15"/>
      <c r="H362" s="15"/>
      <c r="I362" s="1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35">
      <c r="A363" s="7"/>
      <c r="B363" s="7"/>
      <c r="C363" s="7"/>
      <c r="D363" s="7"/>
      <c r="E363" s="11"/>
      <c r="F363" s="15"/>
      <c r="G363" s="15"/>
      <c r="H363" s="15"/>
      <c r="I363" s="1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35">
      <c r="A364" s="7"/>
      <c r="B364" s="7"/>
      <c r="C364" s="7"/>
      <c r="D364" s="7"/>
      <c r="E364" s="11"/>
      <c r="F364" s="15"/>
      <c r="G364" s="15"/>
      <c r="H364" s="15"/>
      <c r="I364" s="1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35">
      <c r="A365" s="7"/>
      <c r="B365" s="7"/>
      <c r="C365" s="7"/>
      <c r="D365" s="7"/>
      <c r="E365" s="11"/>
      <c r="F365" s="15"/>
      <c r="G365" s="15"/>
      <c r="H365" s="15"/>
      <c r="I365" s="1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35">
      <c r="A366" s="7"/>
      <c r="B366" s="7"/>
      <c r="C366" s="7"/>
      <c r="D366" s="7"/>
      <c r="E366" s="11"/>
      <c r="F366" s="15"/>
      <c r="G366" s="15"/>
      <c r="H366" s="15"/>
      <c r="I366" s="1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35">
      <c r="A367" s="7"/>
      <c r="B367" s="7"/>
      <c r="C367" s="7"/>
      <c r="D367" s="7"/>
      <c r="E367" s="11"/>
      <c r="F367" s="15"/>
      <c r="G367" s="15"/>
      <c r="H367" s="15"/>
      <c r="I367" s="1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35">
      <c r="A368" s="7"/>
      <c r="B368" s="7"/>
      <c r="C368" s="7"/>
      <c r="D368" s="7"/>
      <c r="E368" s="11"/>
      <c r="F368" s="15"/>
      <c r="G368" s="15"/>
      <c r="H368" s="15"/>
      <c r="I368" s="1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35">
      <c r="A369" s="7"/>
      <c r="B369" s="7"/>
      <c r="C369" s="7"/>
      <c r="D369" s="7"/>
      <c r="E369" s="11"/>
      <c r="F369" s="15"/>
      <c r="G369" s="15"/>
      <c r="H369" s="15"/>
      <c r="I369" s="1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35">
      <c r="A370" s="7"/>
      <c r="B370" s="7"/>
      <c r="C370" s="7"/>
      <c r="D370" s="7"/>
      <c r="E370" s="11"/>
      <c r="F370" s="15"/>
      <c r="G370" s="15"/>
      <c r="H370" s="15"/>
      <c r="I370" s="1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35">
      <c r="A371" s="7"/>
      <c r="B371" s="7"/>
      <c r="C371" s="7"/>
      <c r="D371" s="7"/>
      <c r="E371" s="11"/>
      <c r="F371" s="15"/>
      <c r="G371" s="15"/>
      <c r="H371" s="15"/>
      <c r="I371" s="1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35">
      <c r="A372" s="7"/>
      <c r="B372" s="7"/>
      <c r="C372" s="7"/>
      <c r="D372" s="7"/>
      <c r="E372" s="11"/>
      <c r="F372" s="15"/>
      <c r="G372" s="15"/>
      <c r="H372" s="15"/>
      <c r="I372" s="1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35">
      <c r="A373" s="7"/>
      <c r="B373" s="7"/>
      <c r="C373" s="7"/>
      <c r="D373" s="7"/>
      <c r="E373" s="11"/>
      <c r="F373" s="15"/>
      <c r="G373" s="15"/>
      <c r="H373" s="15"/>
      <c r="I373" s="1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35">
      <c r="A374" s="7"/>
      <c r="B374" s="7"/>
      <c r="C374" s="7"/>
      <c r="D374" s="7"/>
      <c r="E374" s="11"/>
      <c r="F374" s="15"/>
      <c r="G374" s="15"/>
      <c r="H374" s="15"/>
      <c r="I374" s="1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35">
      <c r="A375" s="7"/>
      <c r="B375" s="7"/>
      <c r="C375" s="7"/>
      <c r="D375" s="7"/>
      <c r="E375" s="11"/>
      <c r="F375" s="15"/>
      <c r="G375" s="15"/>
      <c r="H375" s="15"/>
      <c r="I375" s="1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35">
      <c r="A376" s="7"/>
      <c r="B376" s="7"/>
      <c r="C376" s="7"/>
      <c r="D376" s="7"/>
      <c r="E376" s="11"/>
      <c r="F376" s="15"/>
      <c r="G376" s="15"/>
      <c r="H376" s="15"/>
      <c r="I376" s="1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35">
      <c r="A377" s="7"/>
      <c r="B377" s="7"/>
      <c r="C377" s="7"/>
      <c r="D377" s="7"/>
      <c r="E377" s="11"/>
      <c r="F377" s="15"/>
      <c r="G377" s="15"/>
      <c r="H377" s="15"/>
      <c r="I377" s="1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35">
      <c r="A378" s="7"/>
      <c r="B378" s="7"/>
      <c r="C378" s="7"/>
      <c r="D378" s="7"/>
      <c r="E378" s="11"/>
      <c r="F378" s="15"/>
      <c r="G378" s="15"/>
      <c r="H378" s="15"/>
      <c r="I378" s="1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35">
      <c r="A379" s="7"/>
      <c r="B379" s="7"/>
      <c r="C379" s="7"/>
      <c r="D379" s="7"/>
      <c r="E379" s="11"/>
      <c r="F379" s="15"/>
      <c r="G379" s="15"/>
      <c r="H379" s="15"/>
      <c r="I379" s="1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35">
      <c r="A380" s="7"/>
      <c r="B380" s="7"/>
      <c r="C380" s="7"/>
      <c r="D380" s="7"/>
      <c r="E380" s="11"/>
      <c r="F380" s="15"/>
      <c r="G380" s="15"/>
      <c r="H380" s="15"/>
      <c r="I380" s="1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35">
      <c r="A381" s="7"/>
      <c r="B381" s="7"/>
      <c r="C381" s="7"/>
      <c r="D381" s="7"/>
      <c r="E381" s="11"/>
      <c r="F381" s="15"/>
      <c r="G381" s="15"/>
      <c r="H381" s="15"/>
      <c r="I381" s="1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35">
      <c r="A382" s="7"/>
      <c r="B382" s="7"/>
      <c r="C382" s="7"/>
      <c r="D382" s="7"/>
      <c r="E382" s="11"/>
      <c r="F382" s="15"/>
      <c r="G382" s="15"/>
      <c r="H382" s="15"/>
      <c r="I382" s="1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35">
      <c r="A383" s="7"/>
      <c r="B383" s="7"/>
      <c r="C383" s="7"/>
      <c r="D383" s="7"/>
      <c r="E383" s="11"/>
      <c r="F383" s="15"/>
      <c r="G383" s="15"/>
      <c r="H383" s="15"/>
      <c r="I383" s="1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35">
      <c r="A384" s="7"/>
      <c r="B384" s="7"/>
      <c r="C384" s="7"/>
      <c r="D384" s="7"/>
      <c r="E384" s="11"/>
      <c r="F384" s="15"/>
      <c r="G384" s="15"/>
      <c r="H384" s="15"/>
      <c r="I384" s="1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35">
      <c r="A385" s="7"/>
      <c r="B385" s="7"/>
      <c r="C385" s="7"/>
      <c r="D385" s="7"/>
      <c r="E385" s="11"/>
      <c r="F385" s="15"/>
      <c r="G385" s="15"/>
      <c r="H385" s="15"/>
      <c r="I385" s="1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35">
      <c r="A386" s="7"/>
      <c r="B386" s="7"/>
      <c r="C386" s="7"/>
      <c r="D386" s="7"/>
      <c r="E386" s="11"/>
      <c r="F386" s="15"/>
      <c r="G386" s="15"/>
      <c r="H386" s="15"/>
      <c r="I386" s="1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35">
      <c r="A387" s="7"/>
      <c r="B387" s="7"/>
      <c r="C387" s="7"/>
      <c r="D387" s="7"/>
      <c r="E387" s="11"/>
      <c r="F387" s="15"/>
      <c r="G387" s="15"/>
      <c r="H387" s="15"/>
      <c r="I387" s="1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35">
      <c r="A388" s="7"/>
      <c r="B388" s="7"/>
      <c r="C388" s="7"/>
      <c r="D388" s="7"/>
      <c r="E388" s="11"/>
      <c r="F388" s="15"/>
      <c r="G388" s="15"/>
      <c r="H388" s="15"/>
      <c r="I388" s="1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35">
      <c r="A389" s="7"/>
      <c r="B389" s="7"/>
      <c r="C389" s="7"/>
      <c r="D389" s="7"/>
      <c r="E389" s="11"/>
      <c r="F389" s="15"/>
      <c r="G389" s="15"/>
      <c r="H389" s="15"/>
      <c r="I389" s="1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35">
      <c r="A390" s="7"/>
      <c r="B390" s="7"/>
      <c r="C390" s="7"/>
      <c r="D390" s="7"/>
      <c r="E390" s="11"/>
      <c r="F390" s="15"/>
      <c r="G390" s="15"/>
      <c r="H390" s="15"/>
      <c r="I390" s="1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35">
      <c r="A391" s="7"/>
      <c r="B391" s="7"/>
      <c r="C391" s="7"/>
      <c r="D391" s="7"/>
      <c r="E391" s="11"/>
      <c r="F391" s="15"/>
      <c r="G391" s="15"/>
      <c r="H391" s="15"/>
      <c r="I391" s="1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35">
      <c r="A392" s="7"/>
      <c r="B392" s="7"/>
      <c r="C392" s="7"/>
      <c r="D392" s="7"/>
      <c r="E392" s="11"/>
      <c r="F392" s="15"/>
      <c r="G392" s="15"/>
      <c r="H392" s="15"/>
      <c r="I392" s="1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35">
      <c r="A393" s="7"/>
      <c r="B393" s="7"/>
      <c r="C393" s="7"/>
      <c r="D393" s="7"/>
      <c r="E393" s="11"/>
      <c r="F393" s="15"/>
      <c r="G393" s="15"/>
      <c r="H393" s="15"/>
      <c r="I393" s="1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35">
      <c r="A394" s="7"/>
      <c r="B394" s="7"/>
      <c r="C394" s="7"/>
      <c r="D394" s="7"/>
      <c r="E394" s="11"/>
      <c r="F394" s="15"/>
      <c r="G394" s="15"/>
      <c r="H394" s="15"/>
      <c r="I394" s="1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35">
      <c r="A395" s="7"/>
      <c r="B395" s="7"/>
      <c r="C395" s="7"/>
      <c r="D395" s="7"/>
      <c r="E395" s="11"/>
      <c r="F395" s="15"/>
      <c r="G395" s="15"/>
      <c r="H395" s="15"/>
      <c r="I395" s="1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35">
      <c r="A396" s="7"/>
      <c r="B396" s="7"/>
      <c r="C396" s="7"/>
      <c r="D396" s="7"/>
      <c r="E396" s="11"/>
      <c r="F396" s="15"/>
      <c r="G396" s="15"/>
      <c r="H396" s="15"/>
      <c r="I396" s="1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35">
      <c r="A397" s="7"/>
      <c r="B397" s="7"/>
      <c r="C397" s="7"/>
      <c r="D397" s="7"/>
      <c r="E397" s="11"/>
      <c r="F397" s="15"/>
      <c r="G397" s="15"/>
      <c r="H397" s="15"/>
      <c r="I397" s="1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35">
      <c r="A398" s="7"/>
      <c r="B398" s="7"/>
      <c r="C398" s="7"/>
      <c r="D398" s="7"/>
      <c r="E398" s="11"/>
      <c r="F398" s="15"/>
      <c r="G398" s="15"/>
      <c r="H398" s="15"/>
      <c r="I398" s="1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35">
      <c r="A399" s="7"/>
      <c r="B399" s="7"/>
      <c r="C399" s="7"/>
      <c r="D399" s="7"/>
      <c r="E399" s="11"/>
      <c r="F399" s="15"/>
      <c r="G399" s="15"/>
      <c r="H399" s="15"/>
      <c r="I399" s="1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35">
      <c r="A400" s="7"/>
      <c r="B400" s="7"/>
      <c r="C400" s="7"/>
      <c r="D400" s="7"/>
      <c r="E400" s="11"/>
      <c r="F400" s="15"/>
      <c r="G400" s="15"/>
      <c r="H400" s="15"/>
      <c r="I400" s="1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sheetProtection algorithmName="SHA-512" hashValue="AGXSyRZGYO/3r85JoyBKk/wz3dF1zNvbzJaixi4I9DjNemef3VhQQjmx//o6UB5FiitciH6r+P626D/YlaRE2w==" saltValue="+VrXus7KK4FhR9TaEKrF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Refinance Calculator</vt:lpstr>
      <vt:lpstr>Summary</vt:lpstr>
      <vt:lpstr>'Refinance Calculator'!Print_Area</vt:lpstr>
      <vt:lpstr>'Refinance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2020-04-17T16:54:13Z</cp:lastPrinted>
  <dcterms:modified xsi:type="dcterms:W3CDTF">2020-09-22T16:11:09Z</dcterms:modified>
</cp:coreProperties>
</file>